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8195" windowHeight="7995" activeTab="1"/>
  </bookViews>
  <sheets>
    <sheet name="2016 - 1st Q" sheetId="1" r:id="rId1"/>
    <sheet name="2016 - 2nd Q" sheetId="2" r:id="rId2"/>
  </sheets>
  <calcPr calcId="125725"/>
</workbook>
</file>

<file path=xl/calcChain.xml><?xml version="1.0" encoding="utf-8"?>
<calcChain xmlns="http://schemas.openxmlformats.org/spreadsheetml/2006/main">
  <c r="I10" i="2"/>
  <c r="I5"/>
  <c r="I11"/>
  <c r="R5"/>
  <c r="V17"/>
  <c r="T17"/>
  <c r="R17"/>
  <c r="J17"/>
  <c r="F17"/>
  <c r="E17"/>
  <c r="D17"/>
  <c r="C17"/>
  <c r="V18"/>
  <c r="T18"/>
  <c r="R18"/>
  <c r="J18"/>
  <c r="I18"/>
  <c r="F18"/>
  <c r="E18"/>
  <c r="D18"/>
  <c r="C18"/>
  <c r="V16"/>
  <c r="T16"/>
  <c r="R16"/>
  <c r="F16"/>
  <c r="E16"/>
  <c r="D16"/>
  <c r="C16"/>
  <c r="V13"/>
  <c r="T13"/>
  <c r="R13"/>
  <c r="P13"/>
  <c r="J13"/>
  <c r="I13"/>
  <c r="F13"/>
  <c r="E13"/>
  <c r="D13"/>
  <c r="C13"/>
  <c r="V14"/>
  <c r="T14"/>
  <c r="R14"/>
  <c r="J14"/>
  <c r="F14"/>
  <c r="E14"/>
  <c r="D14"/>
  <c r="C14"/>
  <c r="V15"/>
  <c r="T15"/>
  <c r="R15"/>
  <c r="J15"/>
  <c r="E15"/>
  <c r="D15"/>
  <c r="C15"/>
  <c r="V12"/>
  <c r="T12"/>
  <c r="R12"/>
  <c r="J12"/>
  <c r="I12"/>
  <c r="F12"/>
  <c r="E12"/>
  <c r="D12"/>
  <c r="C12"/>
  <c r="V11"/>
  <c r="T11"/>
  <c r="R11"/>
  <c r="F11"/>
  <c r="E11"/>
  <c r="D11"/>
  <c r="C11"/>
  <c r="V10"/>
  <c r="T10"/>
  <c r="R10"/>
  <c r="J10"/>
  <c r="F10"/>
  <c r="E10"/>
  <c r="D10"/>
  <c r="C10"/>
  <c r="V8"/>
  <c r="T8"/>
  <c r="R8"/>
  <c r="P8"/>
  <c r="J8"/>
  <c r="F8"/>
  <c r="E8"/>
  <c r="D8"/>
  <c r="C8"/>
  <c r="V9"/>
  <c r="T9"/>
  <c r="R9"/>
  <c r="J9"/>
  <c r="I9"/>
  <c r="F9"/>
  <c r="E9"/>
  <c r="D9"/>
  <c r="C9"/>
  <c r="V5"/>
  <c r="T5"/>
  <c r="F5"/>
  <c r="E5"/>
  <c r="D5"/>
  <c r="C5"/>
  <c r="V7"/>
  <c r="T7"/>
  <c r="R7"/>
  <c r="P7"/>
  <c r="I7"/>
  <c r="F7"/>
  <c r="E7"/>
  <c r="D7"/>
  <c r="C7"/>
  <c r="V6"/>
  <c r="T6"/>
  <c r="R6"/>
  <c r="J6"/>
  <c r="I6"/>
  <c r="H6"/>
  <c r="F6"/>
  <c r="E6"/>
  <c r="D6"/>
  <c r="C6"/>
  <c r="P16"/>
  <c r="N16"/>
  <c r="J11"/>
  <c r="P9"/>
  <c r="P5"/>
  <c r="J5"/>
  <c r="I15"/>
  <c r="F15"/>
  <c r="I8"/>
  <c r="P17"/>
  <c r="N17"/>
  <c r="I17"/>
  <c r="H17"/>
  <c r="P14" l="1"/>
  <c r="N14"/>
  <c r="I14"/>
  <c r="H14"/>
  <c r="N13" l="1"/>
  <c r="H13"/>
  <c r="U17"/>
  <c r="U14"/>
  <c r="S17"/>
  <c r="S14"/>
  <c r="Q17"/>
  <c r="Q14"/>
  <c r="O17"/>
  <c r="O14"/>
  <c r="M17"/>
  <c r="M14"/>
  <c r="L17"/>
  <c r="L14"/>
  <c r="K17"/>
  <c r="K14"/>
  <c r="K13"/>
  <c r="G17"/>
  <c r="G14"/>
  <c r="U13" l="1"/>
  <c r="O13" l="1"/>
  <c r="S13"/>
  <c r="L13"/>
  <c r="Q13"/>
  <c r="G13"/>
  <c r="M13"/>
  <c r="H5"/>
  <c r="U18" l="1"/>
  <c r="Q18"/>
  <c r="P18"/>
  <c r="N18"/>
  <c r="M18"/>
  <c r="H18"/>
  <c r="S18"/>
  <c r="U16"/>
  <c r="Q16"/>
  <c r="M16"/>
  <c r="J16"/>
  <c r="I16"/>
  <c r="H16"/>
  <c r="S16"/>
  <c r="U15"/>
  <c r="Q15"/>
  <c r="P15"/>
  <c r="N15"/>
  <c r="M15"/>
  <c r="K15"/>
  <c r="H15"/>
  <c r="S15"/>
  <c r="U9"/>
  <c r="Q9"/>
  <c r="N9"/>
  <c r="M9"/>
  <c r="L9"/>
  <c r="H9"/>
  <c r="S9"/>
  <c r="U12"/>
  <c r="Q12"/>
  <c r="P12"/>
  <c r="N12"/>
  <c r="M12"/>
  <c r="H12"/>
  <c r="S12"/>
  <c r="U8"/>
  <c r="Q8"/>
  <c r="N8"/>
  <c r="M8"/>
  <c r="K8"/>
  <c r="H8"/>
  <c r="S8"/>
  <c r="U11"/>
  <c r="Q11"/>
  <c r="P11"/>
  <c r="N11"/>
  <c r="M11"/>
  <c r="H11"/>
  <c r="S11"/>
  <c r="U7"/>
  <c r="Q7"/>
  <c r="N7"/>
  <c r="M7"/>
  <c r="J7"/>
  <c r="H7"/>
  <c r="S7"/>
  <c r="U10"/>
  <c r="P10"/>
  <c r="Q10" s="1"/>
  <c r="N10"/>
  <c r="M10"/>
  <c r="K10"/>
  <c r="H10"/>
  <c r="S10"/>
  <c r="U5"/>
  <c r="Q5"/>
  <c r="N5"/>
  <c r="M5"/>
  <c r="K5"/>
  <c r="S5"/>
  <c r="U6"/>
  <c r="Q6"/>
  <c r="P6"/>
  <c r="N6"/>
  <c r="M6"/>
  <c r="K6"/>
  <c r="S6"/>
  <c r="R8" i="1"/>
  <c r="R9"/>
  <c r="R7"/>
  <c r="R13"/>
  <c r="K18" i="2" l="1"/>
  <c r="K11"/>
  <c r="K12"/>
  <c r="K16"/>
  <c r="K7"/>
  <c r="L6"/>
  <c r="L5"/>
  <c r="L10"/>
  <c r="L7"/>
  <c r="L11"/>
  <c r="L8"/>
  <c r="L12"/>
  <c r="L15"/>
  <c r="L16"/>
  <c r="L18"/>
  <c r="G6"/>
  <c r="O6"/>
  <c r="G5"/>
  <c r="O5"/>
  <c r="G10"/>
  <c r="O10"/>
  <c r="G7"/>
  <c r="O7"/>
  <c r="G11"/>
  <c r="O11"/>
  <c r="G8"/>
  <c r="O8"/>
  <c r="G12"/>
  <c r="O12"/>
  <c r="G9"/>
  <c r="K9"/>
  <c r="O9"/>
  <c r="G15"/>
  <c r="O15"/>
  <c r="G16"/>
  <c r="O16"/>
  <c r="G18"/>
  <c r="O18"/>
  <c r="V14" i="1"/>
  <c r="T14"/>
  <c r="R14"/>
  <c r="J14"/>
  <c r="F14"/>
  <c r="E14"/>
  <c r="D14"/>
  <c r="C14"/>
  <c r="V12"/>
  <c r="T12"/>
  <c r="R12"/>
  <c r="F12"/>
  <c r="E12"/>
  <c r="D12"/>
  <c r="C12"/>
  <c r="V15"/>
  <c r="T15"/>
  <c r="R15"/>
  <c r="J15"/>
  <c r="F15"/>
  <c r="E15"/>
  <c r="D15"/>
  <c r="C15"/>
  <c r="V6"/>
  <c r="R6"/>
  <c r="S6" s="1"/>
  <c r="I6"/>
  <c r="H6"/>
  <c r="F6"/>
  <c r="E6"/>
  <c r="D6"/>
  <c r="C6"/>
  <c r="V11"/>
  <c r="T11"/>
  <c r="R11"/>
  <c r="P11"/>
  <c r="F11"/>
  <c r="E11"/>
  <c r="D11"/>
  <c r="C11"/>
  <c r="V8"/>
  <c r="T8"/>
  <c r="I8"/>
  <c r="F8"/>
  <c r="E8"/>
  <c r="D8"/>
  <c r="C8"/>
  <c r="V5"/>
  <c r="R5"/>
  <c r="P5"/>
  <c r="N5"/>
  <c r="F5"/>
  <c r="E5"/>
  <c r="D5"/>
  <c r="C5"/>
  <c r="V10"/>
  <c r="T10"/>
  <c r="R10"/>
  <c r="J10"/>
  <c r="I10"/>
  <c r="F10"/>
  <c r="E10"/>
  <c r="D10"/>
  <c r="C10"/>
  <c r="V9" l="1"/>
  <c r="T9"/>
  <c r="P9" l="1"/>
  <c r="I9"/>
  <c r="F9"/>
  <c r="E9"/>
  <c r="D9"/>
  <c r="C9"/>
  <c r="V13"/>
  <c r="T13"/>
  <c r="P13"/>
  <c r="J13"/>
  <c r="I13"/>
  <c r="H13"/>
  <c r="F13"/>
  <c r="E13"/>
  <c r="D13"/>
  <c r="C13"/>
  <c r="P14" l="1"/>
  <c r="N14"/>
  <c r="I14"/>
  <c r="H14"/>
  <c r="N11"/>
  <c r="J11"/>
  <c r="I11"/>
  <c r="H11"/>
  <c r="N9"/>
  <c r="J9"/>
  <c r="H9"/>
  <c r="P8"/>
  <c r="N8"/>
  <c r="H8"/>
  <c r="P15"/>
  <c r="N15"/>
  <c r="I15"/>
  <c r="H15"/>
  <c r="P12"/>
  <c r="N12"/>
  <c r="J12"/>
  <c r="I12"/>
  <c r="H12"/>
  <c r="T6"/>
  <c r="P6"/>
  <c r="N6"/>
  <c r="J6"/>
  <c r="T5"/>
  <c r="J5"/>
  <c r="I5"/>
  <c r="H5"/>
  <c r="P10"/>
  <c r="N10"/>
  <c r="H10"/>
  <c r="N13"/>
  <c r="J7" l="1"/>
  <c r="I7"/>
  <c r="H7" l="1"/>
  <c r="V7"/>
  <c r="T7"/>
  <c r="P7" l="1"/>
  <c r="N7"/>
  <c r="J8"/>
  <c r="F7" l="1"/>
  <c r="E7"/>
  <c r="D7"/>
  <c r="C7"/>
  <c r="U13"/>
  <c r="U10"/>
  <c r="S13"/>
  <c r="S10"/>
  <c r="Q13"/>
  <c r="Q10"/>
  <c r="O13"/>
  <c r="O10"/>
  <c r="M13"/>
  <c r="L13"/>
  <c r="M10"/>
  <c r="L10"/>
  <c r="K13"/>
  <c r="K10"/>
  <c r="G12"/>
  <c r="G10" l="1"/>
  <c r="U11" l="1"/>
  <c r="S11"/>
  <c r="Q11"/>
  <c r="O11"/>
  <c r="L11"/>
  <c r="M11"/>
  <c r="G15"/>
  <c r="U15"/>
  <c r="S15"/>
  <c r="Q15"/>
  <c r="O15"/>
  <c r="M15"/>
  <c r="L15"/>
  <c r="G14"/>
  <c r="U12"/>
  <c r="S12"/>
  <c r="Q12"/>
  <c r="O12"/>
  <c r="M12"/>
  <c r="L12"/>
  <c r="G13"/>
  <c r="U5"/>
  <c r="S5"/>
  <c r="Q5"/>
  <c r="O5"/>
  <c r="M5"/>
  <c r="L5"/>
  <c r="G9"/>
  <c r="U14"/>
  <c r="S14"/>
  <c r="Q14"/>
  <c r="O14"/>
  <c r="M14"/>
  <c r="L14"/>
  <c r="G11"/>
  <c r="U6"/>
  <c r="Q6"/>
  <c r="O6"/>
  <c r="M6"/>
  <c r="L6"/>
  <c r="G6"/>
  <c r="U8"/>
  <c r="S8"/>
  <c r="Q8"/>
  <c r="O8"/>
  <c r="M8"/>
  <c r="L8"/>
  <c r="G7"/>
  <c r="K9"/>
  <c r="U9"/>
  <c r="U7"/>
  <c r="S7"/>
  <c r="Q7"/>
  <c r="O7"/>
  <c r="M7"/>
  <c r="K7"/>
  <c r="G5"/>
  <c r="S9" l="1"/>
  <c r="K8"/>
  <c r="K5"/>
  <c r="K12"/>
  <c r="K11"/>
  <c r="M9"/>
  <c r="Q9"/>
  <c r="L7"/>
  <c r="O9"/>
  <c r="K6"/>
  <c r="K14"/>
  <c r="K15"/>
  <c r="G8"/>
  <c r="L9"/>
</calcChain>
</file>

<file path=xl/sharedStrings.xml><?xml version="1.0" encoding="utf-8"?>
<sst xmlns="http://schemas.openxmlformats.org/spreadsheetml/2006/main" count="69" uniqueCount="36">
  <si>
    <t>Stats</t>
  </si>
  <si>
    <t>rk</t>
  </si>
  <si>
    <t>Animal</t>
  </si>
  <si>
    <t>Rounds</t>
  </si>
  <si>
    <t>Gross</t>
  </si>
  <si>
    <t>Net</t>
  </si>
  <si>
    <t>Birdies</t>
  </si>
  <si>
    <t>Birds/18</t>
  </si>
  <si>
    <t>Eagles</t>
  </si>
  <si>
    <t>GH</t>
  </si>
  <si>
    <t>BH</t>
  </si>
  <si>
    <t>Plus/Minus</t>
  </si>
  <si>
    <t>Good/18</t>
  </si>
  <si>
    <t>Bad/18</t>
  </si>
  <si>
    <t>Gross under par</t>
  </si>
  <si>
    <t>GUP/round</t>
  </si>
  <si>
    <t>Net under par</t>
  </si>
  <si>
    <t>NUP/round</t>
  </si>
  <si>
    <t>History Diff</t>
  </si>
  <si>
    <t>Doubs</t>
  </si>
  <si>
    <t>Doubs/round</t>
  </si>
  <si>
    <t>Beers</t>
  </si>
  <si>
    <t>Yorkie</t>
  </si>
  <si>
    <t>Eagle</t>
  </si>
  <si>
    <t>Harrier</t>
  </si>
  <si>
    <t>Ram</t>
  </si>
  <si>
    <t>Mole</t>
  </si>
  <si>
    <t>Eel</t>
  </si>
  <si>
    <t>Wolf</t>
  </si>
  <si>
    <t>Silver</t>
  </si>
  <si>
    <t>Buffalo</t>
  </si>
  <si>
    <t>Hound</t>
  </si>
  <si>
    <t>Owl</t>
  </si>
  <si>
    <t>Javelina</t>
  </si>
  <si>
    <t>Panda</t>
  </si>
  <si>
    <t>Tort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</si>
</sst>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1" xfId="0" applyFont="1" applyFill="1" applyBorder="1" applyAlignment="1">
      <alignment horizontal="right"/>
    </xf>
    <xf numFmtId="0" fontId="1" fillId="0" borderId="2" xfId="0" applyFont="1" applyFill="1" applyBorder="1"/>
    <xf numFmtId="0" fontId="0" fillId="0" borderId="2" xfId="0" applyBorder="1"/>
    <xf numFmtId="4" fontId="0" fillId="0" borderId="2" xfId="0" applyNumberFormat="1" applyBorder="1"/>
    <xf numFmtId="2" fontId="0" fillId="0" borderId="2" xfId="0" applyNumberFormat="1" applyBorder="1"/>
    <xf numFmtId="1" fontId="0" fillId="0" borderId="2" xfId="0" applyNumberFormat="1" applyBorder="1"/>
    <xf numFmtId="0" fontId="1" fillId="0" borderId="4" xfId="0" applyFont="1" applyFill="1" applyBorder="1" applyAlignment="1">
      <alignment horizontal="right"/>
    </xf>
    <xf numFmtId="0" fontId="1" fillId="0" borderId="0" xfId="0" applyFont="1" applyFill="1" applyBorder="1"/>
    <xf numFmtId="0" fontId="0" fillId="0" borderId="0" xfId="0" applyBorder="1"/>
    <xf numFmtId="4" fontId="0" fillId="0" borderId="0" xfId="0" applyNumberFormat="1" applyBorder="1"/>
    <xf numFmtId="2" fontId="0" fillId="0" borderId="0" xfId="0" applyNumberFormat="1" applyBorder="1"/>
    <xf numFmtId="1" fontId="0" fillId="0" borderId="0" xfId="0" applyNumberFormat="1" applyBorder="1"/>
    <xf numFmtId="0" fontId="2" fillId="0" borderId="5" xfId="0" applyFont="1" applyFill="1" applyBorder="1"/>
    <xf numFmtId="0" fontId="0" fillId="0" borderId="0" xfId="0" applyFill="1" applyBorder="1"/>
    <xf numFmtId="0" fontId="1" fillId="0" borderId="6" xfId="0" applyFont="1" applyFill="1" applyBorder="1" applyAlignment="1">
      <alignment horizontal="right"/>
    </xf>
    <xf numFmtId="0" fontId="1" fillId="0" borderId="7" xfId="0" applyFont="1" applyFill="1" applyBorder="1"/>
    <xf numFmtId="4" fontId="0" fillId="0" borderId="7" xfId="0" applyNumberFormat="1" applyBorder="1"/>
    <xf numFmtId="0" fontId="0" fillId="0" borderId="7" xfId="0" applyBorder="1"/>
    <xf numFmtId="2" fontId="0" fillId="0" borderId="7" xfId="0" applyNumberFormat="1" applyBorder="1"/>
    <xf numFmtId="0" fontId="2" fillId="0" borderId="8" xfId="0" applyFont="1" applyFill="1" applyBorder="1"/>
    <xf numFmtId="0" fontId="1" fillId="0" borderId="0" xfId="0" applyFont="1" applyFill="1"/>
    <xf numFmtId="0" fontId="2" fillId="0" borderId="3" xfId="0" applyFont="1" applyFill="1" applyBorder="1"/>
    <xf numFmtId="0" fontId="0" fillId="0" borderId="7" xfId="0" applyFill="1" applyBorder="1"/>
    <xf numFmtId="1" fontId="0" fillId="0" borderId="7" xfId="0" applyNumberFormat="1" applyBorder="1"/>
    <xf numFmtId="1" fontId="0" fillId="0" borderId="0" xfId="0" applyNumberFormat="1" applyFill="1" applyBorder="1"/>
    <xf numFmtId="0" fontId="0" fillId="0" borderId="2" xfId="0" applyFill="1" applyBorder="1"/>
    <xf numFmtId="1" fontId="0" fillId="0" borderId="7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272"/>
  <sheetViews>
    <sheetView workbookViewId="0">
      <selection activeCell="D5" sqref="D5"/>
    </sheetView>
  </sheetViews>
  <sheetFormatPr defaultRowHeight="15"/>
  <cols>
    <col min="1" max="1" width="4" bestFit="1" customWidth="1"/>
    <col min="2" max="2" width="16.140625" bestFit="1" customWidth="1"/>
    <col min="3" max="3" width="8.42578125" bestFit="1" customWidth="1"/>
    <col min="11" max="11" width="11" bestFit="1" customWidth="1"/>
    <col min="14" max="14" width="15" style="1" bestFit="1" customWidth="1"/>
    <col min="15" max="15" width="10.85546875" bestFit="1" customWidth="1"/>
    <col min="16" max="16" width="13.42578125" bestFit="1" customWidth="1"/>
    <col min="17" max="18" width="11" style="2" bestFit="1" customWidth="1"/>
    <col min="19" max="19" width="9.140625" style="2"/>
    <col min="21" max="21" width="12.7109375" style="2" bestFit="1" customWidth="1"/>
  </cols>
  <sheetData>
    <row r="2" spans="1:22">
      <c r="B2" t="s">
        <v>0</v>
      </c>
    </row>
    <row r="3" spans="1:22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s="1" t="s">
        <v>14</v>
      </c>
      <c r="O3" t="s">
        <v>15</v>
      </c>
      <c r="P3" t="s">
        <v>16</v>
      </c>
      <c r="Q3" s="2" t="s">
        <v>17</v>
      </c>
      <c r="R3" s="2" t="s">
        <v>18</v>
      </c>
      <c r="T3" t="s">
        <v>19</v>
      </c>
      <c r="U3" s="2" t="s">
        <v>20</v>
      </c>
      <c r="V3" t="s">
        <v>21</v>
      </c>
    </row>
    <row r="4" spans="1:22" ht="15.75" thickBot="1"/>
    <row r="5" spans="1:22">
      <c r="A5" s="3"/>
      <c r="B5" s="4" t="s">
        <v>22</v>
      </c>
      <c r="C5" s="5">
        <f>1+3+1</f>
        <v>5</v>
      </c>
      <c r="D5" s="6">
        <f>(70+70+71+71+64)/5</f>
        <v>69.2</v>
      </c>
      <c r="E5" s="6">
        <f>(72+72+73+73+66)/5</f>
        <v>71.2</v>
      </c>
      <c r="F5" s="5">
        <f>3+9+6</f>
        <v>18</v>
      </c>
      <c r="G5" s="7">
        <f t="shared" ref="G5:G15" si="0">F5/C5</f>
        <v>3.6</v>
      </c>
      <c r="H5" s="5">
        <f>0</f>
        <v>0</v>
      </c>
      <c r="I5" s="5">
        <f>1</f>
        <v>1</v>
      </c>
      <c r="J5" s="5">
        <f>0</f>
        <v>0</v>
      </c>
      <c r="K5" s="5">
        <f t="shared" ref="K5:K15" si="1">I5-J5</f>
        <v>1</v>
      </c>
      <c r="L5" s="7">
        <f t="shared" ref="L5:L15" si="2">I5/C5</f>
        <v>0.2</v>
      </c>
      <c r="M5" s="7">
        <f t="shared" ref="M5:M15" si="3">J5/C5</f>
        <v>0</v>
      </c>
      <c r="N5" s="8">
        <f>0+1</f>
        <v>1</v>
      </c>
      <c r="O5" s="7">
        <f t="shared" ref="O5:O15" si="4">N5/C5</f>
        <v>0.2</v>
      </c>
      <c r="P5" s="5">
        <f>0+1</f>
        <v>1</v>
      </c>
      <c r="Q5" s="7">
        <f t="shared" ref="Q5:Q15" si="5">P5/C5</f>
        <v>0.2</v>
      </c>
      <c r="R5" s="7">
        <f>0.5+0-4.5</f>
        <v>-4</v>
      </c>
      <c r="S5" s="7">
        <f t="shared" ref="S5:S15" si="6">R5/C5</f>
        <v>-0.8</v>
      </c>
      <c r="T5" s="5">
        <f>0+1</f>
        <v>1</v>
      </c>
      <c r="U5" s="7">
        <f t="shared" ref="U5:U15" si="7">T5/C5</f>
        <v>0.2</v>
      </c>
      <c r="V5" s="24">
        <f>1+1+2</f>
        <v>4</v>
      </c>
    </row>
    <row r="6" spans="1:22">
      <c r="A6" s="9"/>
      <c r="B6" s="10" t="s">
        <v>25</v>
      </c>
      <c r="C6" s="16">
        <f>1+3+3</f>
        <v>7</v>
      </c>
      <c r="D6" s="12">
        <f>(73+76+71+74+70+71+70)/7</f>
        <v>72.142857142857139</v>
      </c>
      <c r="E6" s="12">
        <f>(73+76+71+74+70+71+70)/7</f>
        <v>72.142857142857139</v>
      </c>
      <c r="F6" s="11">
        <f>2+7+8</f>
        <v>17</v>
      </c>
      <c r="G6" s="13">
        <f t="shared" si="0"/>
        <v>2.4285714285714284</v>
      </c>
      <c r="H6" s="16">
        <f>0+1</f>
        <v>1</v>
      </c>
      <c r="I6" s="11">
        <f>1+3</f>
        <v>4</v>
      </c>
      <c r="J6" s="11">
        <f>0</f>
        <v>0</v>
      </c>
      <c r="K6" s="11">
        <f t="shared" si="1"/>
        <v>4</v>
      </c>
      <c r="L6" s="13">
        <f t="shared" si="2"/>
        <v>0.5714285714285714</v>
      </c>
      <c r="M6" s="13">
        <f t="shared" si="3"/>
        <v>0</v>
      </c>
      <c r="N6" s="14">
        <f>0</f>
        <v>0</v>
      </c>
      <c r="O6" s="13">
        <f t="shared" si="4"/>
        <v>0</v>
      </c>
      <c r="P6" s="11">
        <f>0</f>
        <v>0</v>
      </c>
      <c r="Q6" s="13">
        <f t="shared" si="5"/>
        <v>0</v>
      </c>
      <c r="R6" s="13">
        <f>-4.25-0.25-8.5</f>
        <v>-13</v>
      </c>
      <c r="S6" s="13">
        <f t="shared" si="6"/>
        <v>-1.8571428571428572</v>
      </c>
      <c r="T6" s="11">
        <f>1+4</f>
        <v>5</v>
      </c>
      <c r="U6" s="13">
        <f t="shared" si="7"/>
        <v>0.7142857142857143</v>
      </c>
      <c r="V6" s="15">
        <f>-1+0+0</f>
        <v>-1</v>
      </c>
    </row>
    <row r="7" spans="1:22">
      <c r="A7" s="9"/>
      <c r="B7" s="10" t="s">
        <v>24</v>
      </c>
      <c r="C7" s="16">
        <f>4+4</f>
        <v>8</v>
      </c>
      <c r="D7" s="12">
        <f>(71+85+71+73+74+68+69+68)/8</f>
        <v>72.375</v>
      </c>
      <c r="E7" s="12">
        <f>(71+85+71+73+74+68+69+68)/8</f>
        <v>72.375</v>
      </c>
      <c r="F7" s="11">
        <f>10+12</f>
        <v>22</v>
      </c>
      <c r="G7" s="13">
        <f t="shared" si="0"/>
        <v>2.75</v>
      </c>
      <c r="H7" s="11">
        <f>0</f>
        <v>0</v>
      </c>
      <c r="I7" s="11">
        <f>0</f>
        <v>0</v>
      </c>
      <c r="J7" s="11">
        <f>3</f>
        <v>3</v>
      </c>
      <c r="K7" s="11">
        <f t="shared" si="1"/>
        <v>-3</v>
      </c>
      <c r="L7" s="13">
        <f t="shared" si="2"/>
        <v>0</v>
      </c>
      <c r="M7" s="13">
        <f t="shared" si="3"/>
        <v>0.375</v>
      </c>
      <c r="N7" s="14">
        <f>3</f>
        <v>3</v>
      </c>
      <c r="O7" s="13">
        <f t="shared" si="4"/>
        <v>0.375</v>
      </c>
      <c r="P7" s="11">
        <f>3</f>
        <v>3</v>
      </c>
      <c r="Q7" s="13">
        <f t="shared" si="5"/>
        <v>0.375</v>
      </c>
      <c r="R7" s="13">
        <f>2.5-5.25</f>
        <v>-2.75</v>
      </c>
      <c r="S7" s="13">
        <f t="shared" si="6"/>
        <v>-0.34375</v>
      </c>
      <c r="T7" s="11">
        <f>7+1</f>
        <v>8</v>
      </c>
      <c r="U7" s="13">
        <f t="shared" si="7"/>
        <v>1</v>
      </c>
      <c r="V7" s="15">
        <f>3-1</f>
        <v>2</v>
      </c>
    </row>
    <row r="8" spans="1:22">
      <c r="A8" s="9"/>
      <c r="B8" s="10" t="s">
        <v>23</v>
      </c>
      <c r="C8" s="11">
        <f>2+2+2</f>
        <v>6</v>
      </c>
      <c r="D8" s="12">
        <f>(78+69+69+76+71+77)/6</f>
        <v>73.333333333333329</v>
      </c>
      <c r="E8" s="12">
        <f>(79+70+70+77+71+78)/6</f>
        <v>74.166666666666671</v>
      </c>
      <c r="F8" s="11">
        <f>4+6+5</f>
        <v>15</v>
      </c>
      <c r="G8" s="13">
        <f t="shared" si="0"/>
        <v>2.5</v>
      </c>
      <c r="H8" s="16">
        <f>0</f>
        <v>0</v>
      </c>
      <c r="I8" s="11">
        <f>1+4</f>
        <v>5</v>
      </c>
      <c r="J8" s="11">
        <f>1</f>
        <v>1</v>
      </c>
      <c r="K8" s="11">
        <f t="shared" si="1"/>
        <v>4</v>
      </c>
      <c r="L8" s="13">
        <f t="shared" si="2"/>
        <v>0.83333333333333337</v>
      </c>
      <c r="M8" s="13">
        <f t="shared" si="3"/>
        <v>0.16666666666666666</v>
      </c>
      <c r="N8" s="14">
        <f>1+1</f>
        <v>2</v>
      </c>
      <c r="O8" s="13">
        <f t="shared" si="4"/>
        <v>0.33333333333333331</v>
      </c>
      <c r="P8" s="16">
        <f>0</f>
        <v>0</v>
      </c>
      <c r="Q8" s="13">
        <f t="shared" si="5"/>
        <v>0</v>
      </c>
      <c r="R8" s="13">
        <f>2.5-2.5+6</f>
        <v>6</v>
      </c>
      <c r="S8" s="13">
        <f t="shared" si="6"/>
        <v>1</v>
      </c>
      <c r="T8" s="11">
        <f>2+1+2</f>
        <v>5</v>
      </c>
      <c r="U8" s="13">
        <f t="shared" si="7"/>
        <v>0.83333333333333337</v>
      </c>
      <c r="V8" s="15">
        <f>0+0+0</f>
        <v>0</v>
      </c>
    </row>
    <row r="9" spans="1:22">
      <c r="A9" s="9"/>
      <c r="B9" s="10" t="s">
        <v>27</v>
      </c>
      <c r="C9" s="16">
        <f>2+5+4</f>
        <v>11</v>
      </c>
      <c r="D9" s="12">
        <f>(75+76+70+74+73+74+76+79+75+73+73)/11</f>
        <v>74.36363636363636</v>
      </c>
      <c r="E9" s="12">
        <f>(72+73+67+72+71+72+74+76+72+70+69)/11</f>
        <v>71.63636363636364</v>
      </c>
      <c r="F9" s="11">
        <f>4+13+12</f>
        <v>29</v>
      </c>
      <c r="G9" s="13">
        <f t="shared" si="0"/>
        <v>2.6363636363636362</v>
      </c>
      <c r="H9" s="16">
        <f>0</f>
        <v>0</v>
      </c>
      <c r="I9" s="16">
        <f>1+1</f>
        <v>2</v>
      </c>
      <c r="J9" s="11">
        <f>0</f>
        <v>0</v>
      </c>
      <c r="K9" s="11">
        <f t="shared" si="1"/>
        <v>2</v>
      </c>
      <c r="L9" s="13">
        <f t="shared" si="2"/>
        <v>0.18181818181818182</v>
      </c>
      <c r="M9" s="13">
        <f t="shared" si="3"/>
        <v>0</v>
      </c>
      <c r="N9" s="14">
        <f>0</f>
        <v>0</v>
      </c>
      <c r="O9" s="13">
        <f t="shared" si="4"/>
        <v>0</v>
      </c>
      <c r="P9" s="16">
        <f>1+1</f>
        <v>2</v>
      </c>
      <c r="Q9" s="13">
        <f t="shared" si="5"/>
        <v>0.18181818181818182</v>
      </c>
      <c r="R9" s="13">
        <f>-1.5-6.25-7.75</f>
        <v>-15.5</v>
      </c>
      <c r="S9" s="13">
        <f t="shared" si="6"/>
        <v>-1.4090909090909092</v>
      </c>
      <c r="T9" s="11">
        <f>3+5+6</f>
        <v>14</v>
      </c>
      <c r="U9" s="13">
        <f t="shared" si="7"/>
        <v>1.2727272727272727</v>
      </c>
      <c r="V9" s="15">
        <f>0-2+0</f>
        <v>-2</v>
      </c>
    </row>
    <row r="10" spans="1:22">
      <c r="A10" s="9"/>
      <c r="B10" s="10" t="s">
        <v>31</v>
      </c>
      <c r="C10" s="16">
        <f>1+3+4</f>
        <v>8</v>
      </c>
      <c r="D10" s="12">
        <f>(79+78+78+74+75+78+74+79)/8</f>
        <v>76.875</v>
      </c>
      <c r="E10" s="12">
        <f>(75+74+74+70+71+75+70+75)/8</f>
        <v>73</v>
      </c>
      <c r="F10" s="11">
        <f>0+3+6</f>
        <v>9</v>
      </c>
      <c r="G10" s="13">
        <f t="shared" si="0"/>
        <v>1.125</v>
      </c>
      <c r="H10" s="11">
        <f>0</f>
        <v>0</v>
      </c>
      <c r="I10" s="11">
        <f>0+1</f>
        <v>1</v>
      </c>
      <c r="J10" s="11">
        <f>0+2</f>
        <v>2</v>
      </c>
      <c r="K10" s="11">
        <f t="shared" si="1"/>
        <v>-1</v>
      </c>
      <c r="L10" s="13">
        <f t="shared" si="2"/>
        <v>0.125</v>
      </c>
      <c r="M10" s="13">
        <f t="shared" si="3"/>
        <v>0.25</v>
      </c>
      <c r="N10" s="14">
        <f>0</f>
        <v>0</v>
      </c>
      <c r="O10" s="13">
        <f t="shared" si="4"/>
        <v>0</v>
      </c>
      <c r="P10" s="11">
        <f>0</f>
        <v>0</v>
      </c>
      <c r="Q10" s="13">
        <f t="shared" si="5"/>
        <v>0</v>
      </c>
      <c r="R10" s="13">
        <f>-0.5-3.25-4.25</f>
        <v>-8</v>
      </c>
      <c r="S10" s="13">
        <f t="shared" si="6"/>
        <v>-1</v>
      </c>
      <c r="T10" s="11">
        <f>0+3+3</f>
        <v>6</v>
      </c>
      <c r="U10" s="13">
        <f t="shared" si="7"/>
        <v>0.75</v>
      </c>
      <c r="V10" s="15">
        <f>1+4+2</f>
        <v>7</v>
      </c>
    </row>
    <row r="11" spans="1:22">
      <c r="A11" s="9"/>
      <c r="B11" s="10" t="s">
        <v>26</v>
      </c>
      <c r="C11" s="16">
        <f>2+2+2</f>
        <v>6</v>
      </c>
      <c r="D11" s="12">
        <f>(77+76+84+75+79+73)/6</f>
        <v>77.333333333333329</v>
      </c>
      <c r="E11" s="12">
        <f>(71+70+78+69+73+67)/6</f>
        <v>71.333333333333329</v>
      </c>
      <c r="F11" s="11">
        <f>5+1+3</f>
        <v>9</v>
      </c>
      <c r="G11" s="13">
        <f t="shared" si="0"/>
        <v>1.5</v>
      </c>
      <c r="H11" s="16">
        <f>0</f>
        <v>0</v>
      </c>
      <c r="I11" s="16">
        <f>1</f>
        <v>1</v>
      </c>
      <c r="J11" s="11">
        <f>0</f>
        <v>0</v>
      </c>
      <c r="K11" s="11">
        <f t="shared" si="1"/>
        <v>1</v>
      </c>
      <c r="L11" s="13">
        <f t="shared" si="2"/>
        <v>0.16666666666666666</v>
      </c>
      <c r="M11" s="13">
        <f t="shared" si="3"/>
        <v>0</v>
      </c>
      <c r="N11" s="14">
        <f>0</f>
        <v>0</v>
      </c>
      <c r="O11" s="13">
        <f t="shared" si="4"/>
        <v>0</v>
      </c>
      <c r="P11" s="16">
        <f>1+1</f>
        <v>2</v>
      </c>
      <c r="Q11" s="13">
        <f t="shared" si="5"/>
        <v>0.33333333333333331</v>
      </c>
      <c r="R11" s="13">
        <f>-3-0.25-3.25</f>
        <v>-6.5</v>
      </c>
      <c r="S11" s="13">
        <f t="shared" si="6"/>
        <v>-1.0833333333333333</v>
      </c>
      <c r="T11" s="11">
        <f>1+5+3</f>
        <v>9</v>
      </c>
      <c r="U11" s="13">
        <f t="shared" si="7"/>
        <v>1.5</v>
      </c>
      <c r="V11" s="15">
        <f>0-1-1</f>
        <v>-2</v>
      </c>
    </row>
    <row r="12" spans="1:22">
      <c r="A12" s="9"/>
      <c r="B12" s="10" t="s">
        <v>32</v>
      </c>
      <c r="C12" s="16">
        <f>2+1+3</f>
        <v>6</v>
      </c>
      <c r="D12" s="12">
        <f>(83+77+82+76+81+75)/6</f>
        <v>79</v>
      </c>
      <c r="E12" s="12">
        <f>(78+72+78+70+75+70)/6</f>
        <v>73.833333333333329</v>
      </c>
      <c r="F12" s="11">
        <f>3+2+5</f>
        <v>10</v>
      </c>
      <c r="G12" s="13">
        <f t="shared" si="0"/>
        <v>1.6666666666666667</v>
      </c>
      <c r="H12" s="16">
        <f>0</f>
        <v>0</v>
      </c>
      <c r="I12" s="11">
        <f>1</f>
        <v>1</v>
      </c>
      <c r="J12" s="11">
        <f>2</f>
        <v>2</v>
      </c>
      <c r="K12" s="11">
        <f t="shared" si="1"/>
        <v>-1</v>
      </c>
      <c r="L12" s="13">
        <f t="shared" si="2"/>
        <v>0.16666666666666666</v>
      </c>
      <c r="M12" s="13">
        <f t="shared" si="3"/>
        <v>0.33333333333333331</v>
      </c>
      <c r="N12" s="14">
        <f>0</f>
        <v>0</v>
      </c>
      <c r="O12" s="13">
        <f t="shared" si="4"/>
        <v>0</v>
      </c>
      <c r="P12" s="11">
        <f>0</f>
        <v>0</v>
      </c>
      <c r="Q12" s="13">
        <f t="shared" si="5"/>
        <v>0</v>
      </c>
      <c r="R12" s="13">
        <f>-2.25+5.5-4.75</f>
        <v>-1.5</v>
      </c>
      <c r="S12" s="13">
        <f t="shared" si="6"/>
        <v>-0.25</v>
      </c>
      <c r="T12" s="11">
        <f>5+3+5</f>
        <v>13</v>
      </c>
      <c r="U12" s="13">
        <f t="shared" si="7"/>
        <v>2.1666666666666665</v>
      </c>
      <c r="V12" s="15">
        <f>-1+0+3</f>
        <v>2</v>
      </c>
    </row>
    <row r="13" spans="1:22">
      <c r="A13" s="9"/>
      <c r="B13" s="10" t="s">
        <v>28</v>
      </c>
      <c r="C13" s="16">
        <f>3+5+4</f>
        <v>12</v>
      </c>
      <c r="D13" s="12">
        <f>(80+84+75+74+80+74+86+82+85+83+75+82)/12</f>
        <v>80</v>
      </c>
      <c r="E13" s="12">
        <f>(73+77+68+67+74+67+79+75+79+68+76+75)/12</f>
        <v>73.166666666666671</v>
      </c>
      <c r="F13" s="11">
        <f>5+4+2</f>
        <v>11</v>
      </c>
      <c r="G13" s="13">
        <f t="shared" si="0"/>
        <v>0.91666666666666663</v>
      </c>
      <c r="H13" s="11">
        <f>0+1</f>
        <v>1</v>
      </c>
      <c r="I13" s="11">
        <f>1+1</f>
        <v>2</v>
      </c>
      <c r="J13" s="11">
        <f>1+1+1</f>
        <v>3</v>
      </c>
      <c r="K13" s="11">
        <f t="shared" si="1"/>
        <v>-1</v>
      </c>
      <c r="L13" s="13">
        <f t="shared" si="2"/>
        <v>0.16666666666666666</v>
      </c>
      <c r="M13" s="13">
        <f t="shared" si="3"/>
        <v>0.25</v>
      </c>
      <c r="N13" s="14">
        <f>0</f>
        <v>0</v>
      </c>
      <c r="O13" s="13">
        <f t="shared" si="4"/>
        <v>0</v>
      </c>
      <c r="P13" s="11">
        <f>1+2+1</f>
        <v>4</v>
      </c>
      <c r="Q13" s="13">
        <f t="shared" si="5"/>
        <v>0.33333333333333331</v>
      </c>
      <c r="R13" s="13">
        <f>-8-4.25+2.75</f>
        <v>-9.5</v>
      </c>
      <c r="S13" s="13">
        <f t="shared" si="6"/>
        <v>-0.79166666666666663</v>
      </c>
      <c r="T13" s="11">
        <f>9+11+9</f>
        <v>29</v>
      </c>
      <c r="U13" s="13">
        <f t="shared" si="7"/>
        <v>2.4166666666666665</v>
      </c>
      <c r="V13" s="15">
        <f>4-1+1</f>
        <v>4</v>
      </c>
    </row>
    <row r="14" spans="1:22">
      <c r="A14" s="9"/>
      <c r="B14" s="10" t="s">
        <v>29</v>
      </c>
      <c r="C14" s="11">
        <f>1+2+2</f>
        <v>5</v>
      </c>
      <c r="D14" s="12">
        <f>(82+85+79+88+83)/5</f>
        <v>83.4</v>
      </c>
      <c r="E14" s="12">
        <f>(76+78+72+82+77)/5</f>
        <v>77</v>
      </c>
      <c r="F14" s="11">
        <f>1+1+1</f>
        <v>3</v>
      </c>
      <c r="G14" s="13">
        <f t="shared" si="0"/>
        <v>0.6</v>
      </c>
      <c r="H14" s="11">
        <f>0</f>
        <v>0</v>
      </c>
      <c r="I14" s="11">
        <f>1</f>
        <v>1</v>
      </c>
      <c r="J14" s="11">
        <f>1+2</f>
        <v>3</v>
      </c>
      <c r="K14" s="11">
        <f t="shared" si="1"/>
        <v>-2</v>
      </c>
      <c r="L14" s="13">
        <f t="shared" si="2"/>
        <v>0.2</v>
      </c>
      <c r="M14" s="13">
        <f t="shared" si="3"/>
        <v>0.6</v>
      </c>
      <c r="N14" s="27">
        <f>0</f>
        <v>0</v>
      </c>
      <c r="O14" s="13">
        <f t="shared" si="4"/>
        <v>0</v>
      </c>
      <c r="P14" s="11">
        <f>0</f>
        <v>0</v>
      </c>
      <c r="Q14" s="13">
        <f t="shared" si="5"/>
        <v>0</v>
      </c>
      <c r="R14" s="13">
        <f>-1.25+7+8.5</f>
        <v>14.25</v>
      </c>
      <c r="S14" s="13">
        <f t="shared" si="6"/>
        <v>2.85</v>
      </c>
      <c r="T14" s="11">
        <f>4+6+8</f>
        <v>18</v>
      </c>
      <c r="U14" s="13">
        <f t="shared" si="7"/>
        <v>3.6</v>
      </c>
      <c r="V14" s="15">
        <f>0-3-4</f>
        <v>-7</v>
      </c>
    </row>
    <row r="15" spans="1:22" ht="15.75" thickBot="1">
      <c r="A15" s="17"/>
      <c r="B15" s="18" t="s">
        <v>30</v>
      </c>
      <c r="C15" s="25">
        <f>2+1+3</f>
        <v>6</v>
      </c>
      <c r="D15" s="19">
        <f>(92+86+83+85+93+87)/6</f>
        <v>87.666666666666671</v>
      </c>
      <c r="E15" s="19">
        <f>(82+76+73+75+83+77)/6</f>
        <v>77.666666666666671</v>
      </c>
      <c r="F15" s="20">
        <f>1+0+1</f>
        <v>2</v>
      </c>
      <c r="G15" s="21">
        <f t="shared" si="0"/>
        <v>0.33333333333333331</v>
      </c>
      <c r="H15" s="25">
        <f>0</f>
        <v>0</v>
      </c>
      <c r="I15" s="20">
        <f>0</f>
        <v>0</v>
      </c>
      <c r="J15" s="20">
        <f>0+2</f>
        <v>2</v>
      </c>
      <c r="K15" s="20">
        <f t="shared" si="1"/>
        <v>-2</v>
      </c>
      <c r="L15" s="21">
        <f t="shared" si="2"/>
        <v>0</v>
      </c>
      <c r="M15" s="21">
        <f t="shared" si="3"/>
        <v>0.33333333333333331</v>
      </c>
      <c r="N15" s="26">
        <f>0</f>
        <v>0</v>
      </c>
      <c r="O15" s="21">
        <f t="shared" si="4"/>
        <v>0</v>
      </c>
      <c r="P15" s="25">
        <f>0</f>
        <v>0</v>
      </c>
      <c r="Q15" s="21">
        <f t="shared" si="5"/>
        <v>0</v>
      </c>
      <c r="R15" s="21">
        <f>11.25+2.25+14.75</f>
        <v>28.25</v>
      </c>
      <c r="S15" s="21">
        <f t="shared" si="6"/>
        <v>4.708333333333333</v>
      </c>
      <c r="T15" s="20">
        <f>11+5+17</f>
        <v>33</v>
      </c>
      <c r="U15" s="21">
        <f t="shared" si="7"/>
        <v>5.5</v>
      </c>
      <c r="V15" s="22">
        <f>-1+1-3</f>
        <v>-3</v>
      </c>
    </row>
    <row r="16" spans="1:22">
      <c r="B16" s="23"/>
    </row>
    <row r="17" spans="2:21">
      <c r="B17" s="23"/>
    </row>
    <row r="18" spans="2:21">
      <c r="J18" s="1"/>
      <c r="M18" s="2"/>
      <c r="N18" s="2"/>
      <c r="O18" s="2"/>
      <c r="R18"/>
      <c r="S18"/>
      <c r="U18"/>
    </row>
    <row r="19" spans="2:21">
      <c r="J19" s="1"/>
      <c r="M19" s="2"/>
      <c r="N19" s="2"/>
      <c r="O19" s="2"/>
      <c r="R19"/>
      <c r="S19"/>
      <c r="U19"/>
    </row>
    <row r="20" spans="2:21">
      <c r="J20" s="1"/>
      <c r="M20" s="2"/>
      <c r="N20" s="2"/>
      <c r="O20" s="2"/>
      <c r="R20"/>
      <c r="S20"/>
      <c r="U20"/>
    </row>
    <row r="21" spans="2:21">
      <c r="J21" s="1"/>
      <c r="M21" s="2"/>
      <c r="N21" s="2"/>
      <c r="O21" s="2"/>
      <c r="R21"/>
      <c r="S21"/>
      <c r="U21"/>
    </row>
    <row r="22" spans="2:21">
      <c r="J22" s="1"/>
      <c r="M22" s="2"/>
      <c r="N22" s="2"/>
      <c r="O22" s="2"/>
      <c r="R22"/>
      <c r="S22"/>
      <c r="U22"/>
    </row>
    <row r="23" spans="2:21">
      <c r="J23" s="1"/>
      <c r="M23" s="2"/>
      <c r="N23" s="2"/>
      <c r="O23" s="2"/>
      <c r="R23"/>
      <c r="S23"/>
      <c r="U23"/>
    </row>
    <row r="24" spans="2:21">
      <c r="J24" s="1"/>
      <c r="M24" s="2"/>
      <c r="N24" s="2"/>
      <c r="O24" s="2"/>
      <c r="R24"/>
      <c r="S24"/>
      <c r="U24"/>
    </row>
    <row r="25" spans="2:21">
      <c r="J25" s="1"/>
      <c r="M25" s="2"/>
      <c r="N25" s="2"/>
      <c r="O25" s="2"/>
      <c r="R25"/>
      <c r="S25"/>
      <c r="U25"/>
    </row>
    <row r="26" spans="2:21">
      <c r="J26" s="1"/>
      <c r="M26" s="2"/>
      <c r="N26" s="2"/>
      <c r="O26" s="2"/>
      <c r="R26"/>
      <c r="S26"/>
      <c r="U26"/>
    </row>
    <row r="27" spans="2:21">
      <c r="J27" s="1"/>
      <c r="M27" s="2"/>
      <c r="N27" s="2"/>
      <c r="O27" s="2"/>
      <c r="R27"/>
      <c r="S27"/>
      <c r="U27"/>
    </row>
    <row r="28" spans="2:21">
      <c r="J28" s="1"/>
      <c r="M28" s="2"/>
      <c r="N28" s="2"/>
      <c r="O28" s="2"/>
      <c r="R28"/>
      <c r="S28"/>
      <c r="U28"/>
    </row>
    <row r="29" spans="2:21">
      <c r="J29" s="1"/>
      <c r="M29" s="2"/>
      <c r="N29" s="2"/>
      <c r="O29" s="2"/>
      <c r="R29"/>
      <c r="S29"/>
      <c r="U29"/>
    </row>
    <row r="30" spans="2:21">
      <c r="J30" s="1"/>
      <c r="M30" s="2"/>
      <c r="N30" s="2"/>
      <c r="O30" s="2"/>
      <c r="R30"/>
      <c r="S30"/>
      <c r="U30"/>
    </row>
    <row r="31" spans="2:21">
      <c r="J31" s="1"/>
      <c r="M31" s="2"/>
      <c r="N31" s="2"/>
      <c r="O31" s="2"/>
      <c r="R31"/>
      <c r="S31"/>
      <c r="U31"/>
    </row>
    <row r="32" spans="2:21">
      <c r="J32" s="1"/>
      <c r="M32" s="2"/>
      <c r="N32" s="2"/>
      <c r="O32" s="2"/>
      <c r="R32"/>
      <c r="S32"/>
      <c r="U32"/>
    </row>
    <row r="33" spans="10:21">
      <c r="J33" s="1"/>
      <c r="M33" s="2"/>
      <c r="N33" s="2"/>
      <c r="O33" s="2"/>
      <c r="R33"/>
      <c r="S33"/>
      <c r="U33"/>
    </row>
    <row r="34" spans="10:21">
      <c r="J34" s="1"/>
      <c r="M34" s="2"/>
      <c r="N34" s="2"/>
      <c r="O34" s="2"/>
      <c r="R34"/>
      <c r="S34"/>
      <c r="U34"/>
    </row>
    <row r="35" spans="10:21">
      <c r="J35" s="1"/>
      <c r="M35" s="2"/>
      <c r="N35" s="2"/>
      <c r="O35" s="2"/>
      <c r="R35"/>
      <c r="S35"/>
      <c r="U35"/>
    </row>
    <row r="36" spans="10:21">
      <c r="J36" s="1"/>
      <c r="M36" s="2"/>
      <c r="N36" s="2"/>
      <c r="O36" s="2"/>
      <c r="R36"/>
      <c r="S36"/>
      <c r="U36"/>
    </row>
    <row r="37" spans="10:21">
      <c r="J37" s="1"/>
      <c r="M37" s="2"/>
      <c r="N37" s="2"/>
      <c r="O37" s="2"/>
      <c r="R37"/>
      <c r="S37"/>
      <c r="U37"/>
    </row>
    <row r="38" spans="10:21">
      <c r="J38" s="1"/>
      <c r="M38" s="2"/>
      <c r="N38" s="2"/>
      <c r="O38" s="2"/>
      <c r="R38"/>
      <c r="S38"/>
      <c r="U38"/>
    </row>
    <row r="39" spans="10:21">
      <c r="J39" s="1"/>
      <c r="M39" s="2"/>
      <c r="N39" s="2"/>
      <c r="O39" s="2"/>
      <c r="R39"/>
      <c r="S39"/>
      <c r="U39"/>
    </row>
    <row r="40" spans="10:21">
      <c r="J40" s="1"/>
      <c r="M40" s="2"/>
      <c r="N40" s="2"/>
      <c r="O40" s="2"/>
      <c r="R40"/>
      <c r="S40"/>
      <c r="U40"/>
    </row>
    <row r="41" spans="10:21">
      <c r="J41" s="1"/>
      <c r="M41" s="2"/>
      <c r="N41" s="2"/>
      <c r="O41" s="2"/>
      <c r="R41"/>
      <c r="S41"/>
      <c r="U41"/>
    </row>
    <row r="42" spans="10:21">
      <c r="J42" s="1"/>
      <c r="M42" s="2"/>
      <c r="N42" s="2"/>
      <c r="O42" s="2"/>
      <c r="R42"/>
      <c r="S42"/>
      <c r="U42"/>
    </row>
    <row r="43" spans="10:21">
      <c r="J43" s="1"/>
      <c r="M43" s="2"/>
      <c r="N43" s="2"/>
      <c r="O43" s="2"/>
      <c r="R43"/>
      <c r="S43"/>
      <c r="U43"/>
    </row>
    <row r="44" spans="10:21">
      <c r="J44" s="1"/>
      <c r="M44" s="2"/>
      <c r="N44" s="2"/>
      <c r="O44" s="2"/>
      <c r="R44"/>
      <c r="S44"/>
      <c r="U44"/>
    </row>
    <row r="45" spans="10:21">
      <c r="J45" s="1"/>
      <c r="M45" s="2"/>
      <c r="N45" s="2"/>
      <c r="O45" s="2"/>
      <c r="R45"/>
      <c r="S45"/>
      <c r="U45"/>
    </row>
    <row r="46" spans="10:21">
      <c r="J46" s="1"/>
      <c r="M46" s="2"/>
      <c r="N46" s="2"/>
      <c r="O46" s="2"/>
      <c r="R46"/>
      <c r="S46"/>
      <c r="U46"/>
    </row>
    <row r="47" spans="10:21">
      <c r="J47" s="1"/>
      <c r="M47" s="2"/>
      <c r="N47" s="2"/>
      <c r="O47" s="2"/>
      <c r="R47"/>
      <c r="S47"/>
      <c r="U47"/>
    </row>
    <row r="48" spans="10:21">
      <c r="J48" s="1"/>
      <c r="M48" s="2"/>
      <c r="N48" s="2"/>
      <c r="O48" s="2"/>
      <c r="R48"/>
      <c r="S48"/>
      <c r="U48"/>
    </row>
    <row r="49" spans="10:21">
      <c r="J49" s="1"/>
      <c r="M49" s="2"/>
      <c r="N49" s="2"/>
      <c r="O49" s="2"/>
      <c r="R49"/>
      <c r="S49"/>
      <c r="U49"/>
    </row>
    <row r="50" spans="10:21">
      <c r="J50" s="1"/>
      <c r="M50" s="2"/>
      <c r="N50" s="2"/>
      <c r="O50" s="2"/>
      <c r="R50"/>
      <c r="S50"/>
      <c r="U50"/>
    </row>
    <row r="51" spans="10:21">
      <c r="J51" s="1"/>
      <c r="M51" s="2"/>
      <c r="N51" s="2"/>
      <c r="O51" s="2"/>
      <c r="R51"/>
      <c r="S51"/>
      <c r="U51"/>
    </row>
    <row r="52" spans="10:21">
      <c r="J52" s="1"/>
      <c r="M52" s="2"/>
      <c r="N52" s="2"/>
      <c r="O52" s="2"/>
      <c r="R52"/>
      <c r="S52"/>
      <c r="U52"/>
    </row>
    <row r="53" spans="10:21">
      <c r="J53" s="1"/>
      <c r="M53" s="2"/>
      <c r="N53" s="2"/>
      <c r="O53" s="2"/>
      <c r="R53"/>
      <c r="S53"/>
      <c r="U53"/>
    </row>
    <row r="54" spans="10:21">
      <c r="J54" s="1"/>
      <c r="M54" s="2"/>
      <c r="N54" s="2"/>
      <c r="O54" s="2"/>
      <c r="R54"/>
      <c r="S54"/>
      <c r="U54"/>
    </row>
    <row r="55" spans="10:21">
      <c r="J55" s="1"/>
      <c r="M55" s="2"/>
      <c r="N55" s="2"/>
      <c r="O55" s="2"/>
      <c r="R55"/>
      <c r="S55"/>
      <c r="U55"/>
    </row>
    <row r="56" spans="10:21">
      <c r="J56" s="1"/>
      <c r="M56" s="2"/>
      <c r="N56" s="2"/>
      <c r="O56" s="2"/>
      <c r="R56"/>
      <c r="S56"/>
      <c r="U56"/>
    </row>
    <row r="57" spans="10:21">
      <c r="J57" s="1"/>
      <c r="M57" s="2"/>
      <c r="N57" s="2"/>
      <c r="O57" s="2"/>
      <c r="R57"/>
      <c r="S57"/>
      <c r="U57"/>
    </row>
    <row r="58" spans="10:21">
      <c r="J58" s="1"/>
      <c r="M58" s="2"/>
      <c r="N58" s="2"/>
      <c r="O58" s="2"/>
      <c r="R58"/>
      <c r="S58"/>
      <c r="U58"/>
    </row>
    <row r="59" spans="10:21">
      <c r="J59" s="1"/>
      <c r="M59" s="2"/>
      <c r="N59" s="2"/>
      <c r="O59" s="2"/>
      <c r="R59"/>
      <c r="S59"/>
      <c r="U59"/>
    </row>
    <row r="60" spans="10:21">
      <c r="J60" s="1"/>
      <c r="M60" s="2"/>
      <c r="N60" s="2"/>
      <c r="O60" s="2"/>
      <c r="R60"/>
      <c r="S60"/>
      <c r="U60"/>
    </row>
    <row r="61" spans="10:21">
      <c r="J61" s="1"/>
      <c r="M61" s="2"/>
      <c r="N61" s="2"/>
      <c r="O61" s="2"/>
      <c r="R61"/>
      <c r="S61"/>
      <c r="U61"/>
    </row>
    <row r="62" spans="10:21">
      <c r="J62" s="1"/>
      <c r="M62" s="2"/>
      <c r="N62" s="2"/>
      <c r="O62" s="2"/>
      <c r="R62"/>
      <c r="S62"/>
      <c r="U62"/>
    </row>
    <row r="63" spans="10:21">
      <c r="J63" s="1"/>
      <c r="M63" s="2"/>
      <c r="N63" s="2"/>
      <c r="O63" s="2"/>
      <c r="R63"/>
      <c r="S63"/>
      <c r="U63"/>
    </row>
    <row r="64" spans="10:21">
      <c r="J64" s="1"/>
      <c r="M64" s="2"/>
      <c r="N64" s="2"/>
      <c r="O64" s="2"/>
      <c r="R64"/>
      <c r="S64"/>
      <c r="U64"/>
    </row>
    <row r="65" spans="10:21">
      <c r="J65" s="1"/>
      <c r="M65" s="2"/>
      <c r="N65" s="2"/>
      <c r="O65" s="2"/>
      <c r="R65"/>
      <c r="S65"/>
      <c r="U65"/>
    </row>
    <row r="66" spans="10:21">
      <c r="J66" s="1"/>
      <c r="M66" s="2"/>
      <c r="N66" s="2"/>
      <c r="O66" s="2"/>
      <c r="R66"/>
      <c r="S66"/>
      <c r="U66"/>
    </row>
    <row r="67" spans="10:21">
      <c r="J67" s="1"/>
      <c r="M67" s="2"/>
      <c r="N67" s="2"/>
      <c r="O67" s="2"/>
      <c r="R67"/>
      <c r="S67"/>
      <c r="U67"/>
    </row>
    <row r="68" spans="10:21">
      <c r="J68" s="1"/>
      <c r="M68" s="2"/>
      <c r="N68" s="2"/>
      <c r="O68" s="2"/>
      <c r="R68"/>
      <c r="S68"/>
      <c r="U68"/>
    </row>
    <row r="69" spans="10:21">
      <c r="J69" s="1"/>
      <c r="M69" s="2"/>
      <c r="N69" s="2"/>
      <c r="O69" s="2"/>
      <c r="R69"/>
      <c r="S69"/>
      <c r="U69"/>
    </row>
    <row r="70" spans="10:21">
      <c r="J70" s="1"/>
      <c r="M70" s="2"/>
      <c r="N70" s="2"/>
      <c r="O70" s="2"/>
      <c r="R70"/>
      <c r="S70"/>
      <c r="U70"/>
    </row>
    <row r="71" spans="10:21">
      <c r="J71" s="1"/>
      <c r="M71" s="2"/>
      <c r="N71" s="2"/>
      <c r="O71" s="2"/>
      <c r="R71"/>
      <c r="S71"/>
      <c r="U71"/>
    </row>
    <row r="72" spans="10:21">
      <c r="J72" s="1"/>
      <c r="M72" s="2"/>
      <c r="N72" s="2"/>
      <c r="O72" s="2"/>
      <c r="R72"/>
      <c r="S72"/>
      <c r="U72"/>
    </row>
    <row r="73" spans="10:21">
      <c r="J73" s="1"/>
      <c r="M73" s="2"/>
      <c r="N73" s="2"/>
      <c r="O73" s="2"/>
      <c r="R73"/>
      <c r="S73"/>
      <c r="U73"/>
    </row>
    <row r="74" spans="10:21">
      <c r="J74" s="1"/>
      <c r="M74" s="2"/>
      <c r="N74" s="2"/>
      <c r="O74" s="2"/>
      <c r="R74"/>
      <c r="S74"/>
      <c r="U74"/>
    </row>
    <row r="75" spans="10:21">
      <c r="J75" s="1"/>
      <c r="M75" s="2"/>
      <c r="N75" s="2"/>
      <c r="O75" s="2"/>
      <c r="R75"/>
      <c r="S75"/>
      <c r="U75"/>
    </row>
    <row r="76" spans="10:21">
      <c r="J76" s="1"/>
      <c r="M76" s="2"/>
      <c r="N76" s="2"/>
      <c r="O76" s="2"/>
      <c r="R76"/>
      <c r="S76"/>
      <c r="U76"/>
    </row>
    <row r="77" spans="10:21">
      <c r="J77" s="1"/>
      <c r="M77" s="2"/>
      <c r="N77" s="2"/>
      <c r="O77" s="2"/>
      <c r="R77"/>
      <c r="S77"/>
      <c r="U77"/>
    </row>
    <row r="78" spans="10:21">
      <c r="J78" s="1"/>
      <c r="M78" s="2"/>
      <c r="N78" s="2"/>
      <c r="O78" s="2"/>
      <c r="R78"/>
      <c r="S78"/>
      <c r="U78"/>
    </row>
    <row r="79" spans="10:21">
      <c r="J79" s="1"/>
      <c r="M79" s="2"/>
      <c r="N79" s="2"/>
      <c r="O79" s="2"/>
      <c r="R79"/>
      <c r="S79"/>
      <c r="U79"/>
    </row>
    <row r="80" spans="10:21">
      <c r="J80" s="1"/>
      <c r="M80" s="2"/>
      <c r="N80" s="2"/>
      <c r="O80" s="2"/>
      <c r="R80"/>
      <c r="S80"/>
      <c r="U80"/>
    </row>
    <row r="81" spans="8:21">
      <c r="J81" s="1"/>
      <c r="M81" s="2"/>
      <c r="N81" s="2"/>
      <c r="O81" s="2"/>
      <c r="R81"/>
      <c r="S81"/>
      <c r="U81"/>
    </row>
    <row r="82" spans="8:21">
      <c r="J82" s="1"/>
      <c r="M82" s="2"/>
      <c r="N82" s="2"/>
      <c r="O82" s="2"/>
      <c r="R82"/>
      <c r="S82"/>
      <c r="U82"/>
    </row>
    <row r="83" spans="8:21">
      <c r="H83" s="1"/>
      <c r="K83" s="2"/>
      <c r="L83" s="2"/>
      <c r="M83" s="2"/>
      <c r="N83"/>
      <c r="O83" s="2"/>
      <c r="Q83"/>
      <c r="R83"/>
      <c r="S83"/>
      <c r="U83"/>
    </row>
    <row r="84" spans="8:21">
      <c r="H84" s="1"/>
      <c r="K84" s="2"/>
      <c r="L84" s="2"/>
      <c r="M84" s="2"/>
      <c r="N84"/>
      <c r="O84" s="2"/>
      <c r="Q84"/>
      <c r="R84"/>
      <c r="S84"/>
      <c r="U84"/>
    </row>
    <row r="85" spans="8:21">
      <c r="H85" s="1"/>
      <c r="K85" s="2"/>
      <c r="L85" s="2"/>
      <c r="M85" s="2"/>
      <c r="N85"/>
      <c r="O85" s="2"/>
      <c r="Q85"/>
      <c r="R85"/>
      <c r="S85"/>
      <c r="U85"/>
    </row>
    <row r="86" spans="8:21">
      <c r="H86" s="1"/>
      <c r="K86" s="2"/>
      <c r="L86" s="2"/>
      <c r="M86" s="2"/>
      <c r="N86"/>
      <c r="O86" s="2"/>
      <c r="Q86"/>
      <c r="R86"/>
      <c r="S86"/>
      <c r="U86"/>
    </row>
    <row r="87" spans="8:21">
      <c r="H87" s="1"/>
      <c r="K87" s="2"/>
      <c r="L87" s="2"/>
      <c r="M87" s="2"/>
      <c r="N87"/>
      <c r="O87" s="2"/>
      <c r="Q87"/>
      <c r="R87"/>
      <c r="S87"/>
      <c r="U87"/>
    </row>
    <row r="88" spans="8:21">
      <c r="H88" s="1"/>
      <c r="K88" s="2"/>
      <c r="L88" s="2"/>
      <c r="M88" s="2"/>
      <c r="N88"/>
      <c r="O88" s="2"/>
      <c r="Q88"/>
      <c r="R88"/>
      <c r="S88"/>
      <c r="U88"/>
    </row>
    <row r="89" spans="8:21">
      <c r="H89" s="1"/>
      <c r="K89" s="2"/>
      <c r="L89" s="2"/>
      <c r="M89" s="2"/>
      <c r="N89"/>
      <c r="O89" s="2"/>
      <c r="Q89"/>
      <c r="R89"/>
      <c r="S89"/>
      <c r="U89"/>
    </row>
    <row r="90" spans="8:21">
      <c r="H90" s="1"/>
      <c r="K90" s="2"/>
      <c r="L90" s="2"/>
      <c r="M90" s="2"/>
      <c r="N90"/>
      <c r="O90" s="2"/>
      <c r="Q90"/>
      <c r="R90"/>
      <c r="S90"/>
      <c r="U90"/>
    </row>
    <row r="91" spans="8:21">
      <c r="H91" s="1"/>
      <c r="K91" s="2"/>
      <c r="L91" s="2"/>
      <c r="M91" s="2"/>
      <c r="N91"/>
      <c r="O91" s="2"/>
      <c r="Q91"/>
      <c r="R91"/>
      <c r="S91"/>
      <c r="U91"/>
    </row>
    <row r="92" spans="8:21">
      <c r="H92" s="1"/>
      <c r="K92" s="2"/>
      <c r="L92" s="2"/>
      <c r="M92" s="2"/>
      <c r="N92"/>
      <c r="O92" s="2"/>
      <c r="Q92"/>
      <c r="R92"/>
      <c r="S92"/>
      <c r="U92"/>
    </row>
    <row r="93" spans="8:21">
      <c r="H93" s="1"/>
      <c r="K93" s="2"/>
      <c r="L93" s="2"/>
      <c r="M93" s="2"/>
      <c r="N93"/>
      <c r="O93" s="2"/>
      <c r="Q93"/>
      <c r="R93"/>
      <c r="S93"/>
      <c r="U93"/>
    </row>
    <row r="94" spans="8:21">
      <c r="H94" s="1"/>
      <c r="K94" s="2"/>
      <c r="L94" s="2"/>
      <c r="M94" s="2"/>
      <c r="N94"/>
      <c r="O94" s="2"/>
      <c r="Q94"/>
      <c r="R94"/>
      <c r="S94"/>
      <c r="U94"/>
    </row>
    <row r="95" spans="8:21">
      <c r="H95" s="1"/>
      <c r="K95" s="2"/>
      <c r="L95" s="2"/>
      <c r="M95" s="2"/>
      <c r="N95"/>
      <c r="O95" s="2"/>
      <c r="Q95"/>
      <c r="R95"/>
      <c r="S95"/>
      <c r="U95"/>
    </row>
    <row r="96" spans="8:21">
      <c r="H96" s="1"/>
      <c r="K96" s="2"/>
      <c r="L96" s="2"/>
      <c r="M96" s="2"/>
      <c r="N96"/>
      <c r="O96" s="2"/>
      <c r="Q96"/>
      <c r="R96"/>
      <c r="S96"/>
      <c r="U96"/>
    </row>
    <row r="97" spans="8:21">
      <c r="H97" s="1"/>
      <c r="K97" s="2"/>
      <c r="L97" s="2"/>
      <c r="M97" s="2"/>
      <c r="N97"/>
      <c r="O97" s="2"/>
      <c r="Q97"/>
      <c r="R97"/>
      <c r="S97"/>
      <c r="U97"/>
    </row>
    <row r="98" spans="8:21">
      <c r="H98" s="1"/>
      <c r="K98" s="2"/>
      <c r="L98" s="2"/>
      <c r="M98" s="2"/>
      <c r="N98"/>
      <c r="O98" s="2"/>
      <c r="Q98"/>
      <c r="R98"/>
      <c r="S98"/>
      <c r="U98"/>
    </row>
    <row r="99" spans="8:21">
      <c r="H99" s="1"/>
      <c r="K99" s="2"/>
      <c r="L99" s="2"/>
      <c r="M99" s="2"/>
      <c r="N99"/>
      <c r="O99" s="2"/>
      <c r="Q99"/>
      <c r="R99"/>
      <c r="S99"/>
      <c r="U99"/>
    </row>
    <row r="100" spans="8:21">
      <c r="H100" s="1"/>
      <c r="K100" s="2"/>
      <c r="L100" s="2"/>
      <c r="M100" s="2"/>
      <c r="N100"/>
      <c r="O100" s="2"/>
      <c r="Q100"/>
      <c r="R100"/>
      <c r="S100"/>
      <c r="U100"/>
    </row>
    <row r="101" spans="8:21">
      <c r="H101" s="1"/>
      <c r="K101" s="2"/>
      <c r="L101" s="2"/>
      <c r="M101" s="2"/>
      <c r="N101"/>
      <c r="O101" s="2"/>
      <c r="Q101"/>
      <c r="R101"/>
      <c r="S101"/>
      <c r="U101"/>
    </row>
    <row r="102" spans="8:21">
      <c r="H102" s="1"/>
      <c r="K102" s="2"/>
      <c r="L102" s="2"/>
      <c r="M102" s="2"/>
      <c r="N102"/>
      <c r="O102" s="2"/>
      <c r="Q102"/>
      <c r="R102"/>
      <c r="S102"/>
      <c r="U102"/>
    </row>
    <row r="103" spans="8:21">
      <c r="H103" s="1"/>
      <c r="K103" s="2"/>
      <c r="L103" s="2"/>
      <c r="M103" s="2"/>
      <c r="N103"/>
      <c r="O103" s="2"/>
      <c r="Q103"/>
      <c r="R103"/>
      <c r="S103"/>
      <c r="U103"/>
    </row>
    <row r="104" spans="8:21">
      <c r="H104" s="1"/>
      <c r="K104" s="2"/>
      <c r="L104" s="2"/>
      <c r="M104" s="2"/>
      <c r="N104"/>
      <c r="O104" s="2"/>
      <c r="Q104"/>
      <c r="R104"/>
      <c r="S104"/>
      <c r="U104"/>
    </row>
    <row r="105" spans="8:21">
      <c r="H105" s="1"/>
      <c r="K105" s="2"/>
      <c r="L105" s="2"/>
      <c r="M105" s="2"/>
      <c r="N105"/>
      <c r="O105" s="2"/>
      <c r="Q105"/>
      <c r="R105"/>
      <c r="S105"/>
      <c r="U105"/>
    </row>
    <row r="106" spans="8:21">
      <c r="H106" s="1"/>
      <c r="K106" s="2"/>
      <c r="L106" s="2"/>
      <c r="M106" s="2"/>
      <c r="N106"/>
      <c r="O106" s="2"/>
      <c r="Q106"/>
      <c r="R106"/>
      <c r="S106"/>
      <c r="U106"/>
    </row>
    <row r="107" spans="8:21">
      <c r="H107" s="1"/>
      <c r="K107" s="2"/>
      <c r="L107" s="2"/>
      <c r="M107" s="2"/>
      <c r="N107"/>
      <c r="O107" s="2"/>
      <c r="Q107"/>
      <c r="R107"/>
      <c r="S107"/>
      <c r="U107"/>
    </row>
    <row r="108" spans="8:21">
      <c r="H108" s="1"/>
      <c r="K108" s="2"/>
      <c r="L108" s="2"/>
      <c r="M108" s="2"/>
      <c r="N108"/>
      <c r="O108" s="2"/>
      <c r="Q108"/>
      <c r="R108"/>
      <c r="S108"/>
      <c r="U108"/>
    </row>
    <row r="109" spans="8:21">
      <c r="H109" s="1"/>
      <c r="K109" s="2"/>
      <c r="L109" s="2"/>
      <c r="M109" s="2"/>
      <c r="N109"/>
      <c r="O109" s="2"/>
      <c r="Q109"/>
      <c r="R109"/>
      <c r="S109"/>
      <c r="U109"/>
    </row>
    <row r="110" spans="8:21">
      <c r="H110" s="1"/>
      <c r="K110" s="2"/>
      <c r="L110" s="2"/>
      <c r="M110" s="2"/>
      <c r="N110"/>
      <c r="O110" s="2"/>
      <c r="Q110"/>
      <c r="R110"/>
      <c r="S110"/>
      <c r="U110"/>
    </row>
    <row r="111" spans="8:21">
      <c r="J111" s="1"/>
      <c r="M111" s="2"/>
      <c r="N111" s="2"/>
      <c r="O111" s="2"/>
      <c r="R111"/>
      <c r="S111"/>
      <c r="U111"/>
    </row>
    <row r="112" spans="8:21">
      <c r="J112" s="1"/>
      <c r="M112" s="2"/>
      <c r="N112" s="2"/>
      <c r="O112" s="2"/>
      <c r="R112"/>
      <c r="S112"/>
      <c r="U112"/>
    </row>
    <row r="113" spans="10:21">
      <c r="J113" s="1"/>
      <c r="M113" s="2"/>
      <c r="N113" s="2"/>
      <c r="O113" s="2"/>
      <c r="R113"/>
      <c r="S113"/>
      <c r="U113"/>
    </row>
    <row r="114" spans="10:21">
      <c r="J114" s="1"/>
      <c r="M114" s="2"/>
      <c r="N114" s="2"/>
      <c r="O114" s="2"/>
      <c r="R114"/>
      <c r="S114"/>
      <c r="U114"/>
    </row>
    <row r="115" spans="10:21">
      <c r="J115" s="1"/>
      <c r="M115" s="2"/>
      <c r="N115" s="2"/>
      <c r="O115" s="2"/>
      <c r="R115"/>
      <c r="S115"/>
      <c r="U115"/>
    </row>
    <row r="116" spans="10:21">
      <c r="J116" s="1"/>
      <c r="M116" s="2"/>
      <c r="N116" s="2"/>
      <c r="O116" s="2"/>
      <c r="R116"/>
      <c r="S116"/>
      <c r="U116"/>
    </row>
    <row r="117" spans="10:21">
      <c r="J117" s="1"/>
      <c r="M117" s="2"/>
      <c r="N117" s="2"/>
      <c r="O117" s="2"/>
      <c r="R117"/>
      <c r="S117"/>
      <c r="U117"/>
    </row>
    <row r="118" spans="10:21">
      <c r="J118" s="1"/>
      <c r="M118" s="2"/>
      <c r="N118" s="2"/>
      <c r="O118" s="2"/>
      <c r="R118"/>
      <c r="S118"/>
      <c r="U118"/>
    </row>
    <row r="119" spans="10:21">
      <c r="J119" s="1"/>
      <c r="M119" s="2"/>
      <c r="N119" s="2"/>
      <c r="O119" s="2"/>
      <c r="R119"/>
      <c r="S119"/>
      <c r="U119"/>
    </row>
    <row r="120" spans="10:21">
      <c r="J120" s="1"/>
      <c r="M120" s="2"/>
      <c r="N120" s="2"/>
      <c r="O120" s="2"/>
      <c r="R120"/>
      <c r="S120"/>
      <c r="U120"/>
    </row>
    <row r="121" spans="10:21">
      <c r="J121" s="1"/>
      <c r="M121" s="2"/>
      <c r="N121" s="2"/>
      <c r="O121" s="2"/>
      <c r="R121"/>
      <c r="S121"/>
      <c r="U121"/>
    </row>
    <row r="122" spans="10:21">
      <c r="J122" s="1"/>
      <c r="M122" s="2"/>
      <c r="N122" s="2"/>
      <c r="O122" s="2"/>
      <c r="R122"/>
      <c r="S122"/>
      <c r="U122"/>
    </row>
    <row r="123" spans="10:21">
      <c r="J123" s="1"/>
      <c r="M123" s="2"/>
      <c r="N123" s="2"/>
      <c r="O123" s="2"/>
      <c r="R123"/>
      <c r="S123"/>
      <c r="U123"/>
    </row>
    <row r="124" spans="10:21">
      <c r="J124" s="1"/>
      <c r="M124" s="2"/>
      <c r="N124" s="2"/>
      <c r="O124" s="2"/>
      <c r="R124"/>
      <c r="S124"/>
      <c r="U124"/>
    </row>
    <row r="125" spans="10:21">
      <c r="J125" s="1"/>
      <c r="M125" s="2"/>
      <c r="N125" s="2"/>
      <c r="O125" s="2"/>
      <c r="R125"/>
      <c r="S125"/>
      <c r="U125"/>
    </row>
    <row r="126" spans="10:21">
      <c r="J126" s="1"/>
      <c r="M126" s="2"/>
      <c r="N126" s="2"/>
      <c r="O126" s="2"/>
      <c r="R126"/>
      <c r="S126"/>
      <c r="U126"/>
    </row>
    <row r="127" spans="10:21">
      <c r="J127" s="1"/>
      <c r="M127" s="2"/>
      <c r="N127" s="2"/>
      <c r="O127" s="2"/>
      <c r="R127"/>
      <c r="S127"/>
      <c r="U127"/>
    </row>
    <row r="128" spans="10:21">
      <c r="J128" s="1"/>
      <c r="M128" s="2"/>
      <c r="N128" s="2"/>
      <c r="O128" s="2"/>
      <c r="R128"/>
      <c r="S128"/>
      <c r="U128"/>
    </row>
    <row r="129" spans="10:21">
      <c r="J129" s="1"/>
      <c r="M129" s="2"/>
      <c r="N129" s="2"/>
      <c r="O129" s="2"/>
      <c r="R129"/>
      <c r="S129"/>
      <c r="U129"/>
    </row>
    <row r="130" spans="10:21">
      <c r="J130" s="1"/>
      <c r="M130" s="2"/>
      <c r="N130" s="2"/>
      <c r="O130" s="2"/>
      <c r="R130"/>
      <c r="S130"/>
      <c r="U130"/>
    </row>
    <row r="131" spans="10:21">
      <c r="J131" s="1"/>
      <c r="M131" s="2"/>
      <c r="N131" s="2"/>
      <c r="O131" s="2"/>
      <c r="R131"/>
      <c r="S131"/>
      <c r="U131"/>
    </row>
    <row r="132" spans="10:21">
      <c r="J132" s="1"/>
      <c r="M132" s="2"/>
      <c r="N132" s="2"/>
      <c r="O132" s="2"/>
      <c r="R132"/>
      <c r="S132"/>
      <c r="U132"/>
    </row>
    <row r="133" spans="10:21">
      <c r="J133" s="1"/>
      <c r="M133" s="2"/>
      <c r="N133" s="2"/>
      <c r="O133" s="2"/>
      <c r="R133"/>
      <c r="S133"/>
      <c r="U133"/>
    </row>
    <row r="134" spans="10:21">
      <c r="J134" s="1"/>
      <c r="M134" s="2"/>
      <c r="N134" s="2"/>
      <c r="O134" s="2"/>
      <c r="R134"/>
      <c r="S134"/>
      <c r="U134"/>
    </row>
    <row r="135" spans="10:21">
      <c r="J135" s="1"/>
      <c r="M135" s="2"/>
      <c r="N135" s="2"/>
      <c r="O135" s="2"/>
      <c r="R135"/>
      <c r="S135"/>
      <c r="U135"/>
    </row>
    <row r="136" spans="10:21">
      <c r="J136" s="1"/>
      <c r="M136" s="2"/>
      <c r="N136" s="2"/>
      <c r="O136" s="2"/>
      <c r="R136"/>
      <c r="S136"/>
      <c r="U136"/>
    </row>
    <row r="137" spans="10:21">
      <c r="J137" s="1"/>
      <c r="M137" s="2"/>
      <c r="N137" s="2"/>
      <c r="O137" s="2"/>
      <c r="R137"/>
      <c r="S137"/>
      <c r="U137"/>
    </row>
    <row r="138" spans="10:21">
      <c r="J138" s="1"/>
      <c r="M138" s="2"/>
      <c r="N138" s="2"/>
      <c r="O138" s="2"/>
      <c r="R138"/>
      <c r="S138"/>
      <c r="U138"/>
    </row>
    <row r="139" spans="10:21">
      <c r="J139" s="1"/>
      <c r="M139" s="2"/>
      <c r="N139" s="2"/>
      <c r="O139" s="2"/>
      <c r="R139"/>
      <c r="S139"/>
      <c r="U139"/>
    </row>
    <row r="140" spans="10:21">
      <c r="J140" s="1"/>
      <c r="M140" s="2"/>
      <c r="N140" s="2"/>
      <c r="O140" s="2"/>
      <c r="R140"/>
      <c r="S140"/>
      <c r="U140"/>
    </row>
    <row r="141" spans="10:21">
      <c r="J141" s="1"/>
      <c r="M141" s="2"/>
      <c r="N141" s="2"/>
      <c r="O141" s="2"/>
      <c r="R141"/>
      <c r="S141"/>
      <c r="U141"/>
    </row>
    <row r="142" spans="10:21">
      <c r="J142" s="1"/>
      <c r="M142" s="2"/>
      <c r="N142" s="2"/>
      <c r="O142" s="2"/>
      <c r="R142"/>
      <c r="S142"/>
      <c r="U142"/>
    </row>
    <row r="143" spans="10:21">
      <c r="J143" s="1"/>
      <c r="M143" s="2"/>
      <c r="N143" s="2"/>
      <c r="O143" s="2"/>
      <c r="R143"/>
      <c r="S143"/>
      <c r="U143"/>
    </row>
    <row r="144" spans="10:21">
      <c r="J144" s="1"/>
      <c r="M144" s="2"/>
      <c r="N144" s="2"/>
      <c r="O144" s="2"/>
      <c r="R144"/>
      <c r="S144"/>
      <c r="U144"/>
    </row>
    <row r="145" spans="10:21">
      <c r="J145" s="1"/>
      <c r="M145" s="2"/>
      <c r="N145" s="2"/>
      <c r="O145" s="2"/>
      <c r="R145"/>
      <c r="S145"/>
      <c r="U145"/>
    </row>
    <row r="146" spans="10:21">
      <c r="J146" s="1"/>
      <c r="M146" s="2"/>
      <c r="N146" s="2"/>
      <c r="O146" s="2"/>
      <c r="R146"/>
      <c r="S146"/>
      <c r="U146"/>
    </row>
    <row r="147" spans="10:21">
      <c r="J147" s="1"/>
      <c r="M147" s="2"/>
      <c r="N147" s="2"/>
      <c r="O147" s="2"/>
      <c r="R147"/>
      <c r="S147"/>
      <c r="U147"/>
    </row>
    <row r="148" spans="10:21">
      <c r="J148" s="1"/>
      <c r="M148" s="2"/>
      <c r="N148" s="2"/>
      <c r="O148" s="2"/>
      <c r="R148"/>
      <c r="S148"/>
      <c r="U148"/>
    </row>
    <row r="149" spans="10:21">
      <c r="J149" s="1"/>
      <c r="M149" s="2"/>
      <c r="N149" s="2"/>
      <c r="O149" s="2"/>
      <c r="R149"/>
      <c r="S149"/>
      <c r="U149"/>
    </row>
    <row r="150" spans="10:21">
      <c r="J150" s="1"/>
      <c r="M150" s="2"/>
      <c r="N150" s="2"/>
      <c r="O150" s="2"/>
      <c r="R150"/>
      <c r="S150"/>
      <c r="U150"/>
    </row>
    <row r="151" spans="10:21">
      <c r="J151" s="1"/>
      <c r="M151" s="2"/>
      <c r="N151" s="2"/>
      <c r="O151" s="2"/>
      <c r="R151"/>
      <c r="S151"/>
      <c r="U151"/>
    </row>
    <row r="152" spans="10:21">
      <c r="J152" s="1"/>
      <c r="M152" s="2"/>
      <c r="N152" s="2"/>
      <c r="O152" s="2"/>
      <c r="R152"/>
      <c r="S152"/>
      <c r="U152"/>
    </row>
    <row r="153" spans="10:21">
      <c r="J153" s="1"/>
      <c r="M153" s="2"/>
      <c r="N153" s="2"/>
      <c r="O153" s="2"/>
      <c r="R153"/>
      <c r="S153"/>
      <c r="U153"/>
    </row>
    <row r="154" spans="10:21">
      <c r="J154" s="1"/>
      <c r="M154" s="2"/>
      <c r="N154" s="2"/>
      <c r="O154" s="2"/>
      <c r="R154"/>
      <c r="S154"/>
      <c r="U154"/>
    </row>
    <row r="155" spans="10:21">
      <c r="J155" s="1"/>
      <c r="M155" s="2"/>
      <c r="N155" s="2"/>
      <c r="O155" s="2"/>
      <c r="R155"/>
      <c r="S155"/>
      <c r="U155"/>
    </row>
    <row r="156" spans="10:21">
      <c r="J156" s="1"/>
      <c r="M156" s="2"/>
      <c r="N156" s="2"/>
      <c r="O156" s="2"/>
      <c r="R156"/>
      <c r="S156"/>
      <c r="U156"/>
    </row>
    <row r="157" spans="10:21">
      <c r="J157" s="1"/>
      <c r="M157" s="2"/>
      <c r="N157" s="2"/>
      <c r="O157" s="2"/>
      <c r="R157"/>
      <c r="S157"/>
      <c r="U157"/>
    </row>
    <row r="158" spans="10:21">
      <c r="J158" s="1"/>
      <c r="M158" s="2"/>
      <c r="N158" s="2"/>
      <c r="O158" s="2"/>
      <c r="R158"/>
      <c r="S158"/>
      <c r="U158"/>
    </row>
    <row r="159" spans="10:21">
      <c r="J159" s="1"/>
      <c r="M159" s="2"/>
      <c r="N159" s="2"/>
      <c r="O159" s="2"/>
      <c r="R159"/>
      <c r="S159"/>
      <c r="U159"/>
    </row>
    <row r="160" spans="10:21">
      <c r="J160" s="1"/>
      <c r="M160" s="2"/>
      <c r="N160" s="2"/>
      <c r="O160" s="2"/>
      <c r="R160"/>
      <c r="S160"/>
      <c r="U160"/>
    </row>
    <row r="161" spans="10:21">
      <c r="J161" s="1"/>
      <c r="M161" s="2"/>
      <c r="N161" s="2"/>
      <c r="O161" s="2"/>
      <c r="R161"/>
      <c r="S161"/>
      <c r="U161"/>
    </row>
    <row r="162" spans="10:21">
      <c r="J162" s="1"/>
      <c r="M162" s="2"/>
      <c r="N162" s="2"/>
      <c r="O162" s="2"/>
      <c r="R162"/>
      <c r="S162"/>
      <c r="U162"/>
    </row>
    <row r="163" spans="10:21">
      <c r="J163" s="1"/>
      <c r="M163" s="2"/>
      <c r="N163" s="2"/>
      <c r="O163" s="2"/>
      <c r="R163"/>
      <c r="S163"/>
      <c r="U163"/>
    </row>
    <row r="164" spans="10:21">
      <c r="J164" s="1"/>
      <c r="M164" s="2"/>
      <c r="N164" s="2"/>
      <c r="O164" s="2"/>
      <c r="R164"/>
      <c r="S164"/>
      <c r="U164"/>
    </row>
    <row r="165" spans="10:21">
      <c r="J165" s="1"/>
      <c r="M165" s="2"/>
      <c r="N165" s="2"/>
      <c r="O165" s="2"/>
      <c r="R165"/>
      <c r="S165"/>
      <c r="U165"/>
    </row>
    <row r="166" spans="10:21">
      <c r="J166" s="1"/>
      <c r="M166" s="2"/>
      <c r="N166" s="2"/>
      <c r="O166" s="2"/>
      <c r="R166"/>
      <c r="S166"/>
      <c r="U166"/>
    </row>
    <row r="167" spans="10:21">
      <c r="J167" s="1"/>
      <c r="M167" s="2"/>
      <c r="N167" s="2"/>
      <c r="O167" s="2"/>
      <c r="R167"/>
      <c r="S167"/>
      <c r="U167"/>
    </row>
    <row r="168" spans="10:21">
      <c r="J168" s="1"/>
      <c r="M168" s="2"/>
      <c r="N168" s="2"/>
      <c r="O168" s="2"/>
      <c r="R168"/>
      <c r="S168"/>
      <c r="U168"/>
    </row>
    <row r="169" spans="10:21">
      <c r="J169" s="1"/>
      <c r="M169" s="2"/>
      <c r="N169" s="2"/>
      <c r="O169" s="2"/>
      <c r="R169"/>
      <c r="S169"/>
      <c r="U169"/>
    </row>
    <row r="170" spans="10:21">
      <c r="J170" s="1"/>
      <c r="M170" s="2"/>
      <c r="N170" s="2"/>
      <c r="O170" s="2"/>
      <c r="R170"/>
      <c r="S170"/>
      <c r="U170"/>
    </row>
    <row r="171" spans="10:21">
      <c r="J171" s="1"/>
      <c r="M171" s="2"/>
      <c r="N171" s="2"/>
      <c r="O171" s="2"/>
      <c r="R171"/>
      <c r="S171"/>
      <c r="U171"/>
    </row>
    <row r="172" spans="10:21">
      <c r="J172" s="1"/>
      <c r="M172" s="2"/>
      <c r="N172" s="2"/>
      <c r="O172" s="2"/>
      <c r="R172"/>
      <c r="S172"/>
      <c r="U172"/>
    </row>
    <row r="173" spans="10:21">
      <c r="J173" s="1"/>
      <c r="M173" s="2"/>
      <c r="N173" s="2"/>
      <c r="O173" s="2"/>
      <c r="R173"/>
      <c r="S173"/>
      <c r="U173"/>
    </row>
    <row r="174" spans="10:21">
      <c r="J174" s="1"/>
      <c r="M174" s="2"/>
      <c r="N174" s="2"/>
      <c r="O174" s="2"/>
      <c r="R174"/>
      <c r="S174"/>
      <c r="U174"/>
    </row>
    <row r="175" spans="10:21">
      <c r="J175" s="1"/>
      <c r="M175" s="2"/>
      <c r="N175" s="2"/>
      <c r="O175" s="2"/>
      <c r="R175"/>
      <c r="S175"/>
      <c r="U175"/>
    </row>
    <row r="176" spans="10:21">
      <c r="J176" s="1"/>
      <c r="M176" s="2"/>
      <c r="N176" s="2"/>
      <c r="O176" s="2"/>
      <c r="R176"/>
      <c r="S176"/>
      <c r="U176"/>
    </row>
    <row r="177" spans="10:21">
      <c r="J177" s="1"/>
      <c r="M177" s="2"/>
      <c r="N177" s="2"/>
      <c r="O177" s="2"/>
      <c r="R177"/>
      <c r="S177"/>
      <c r="U177"/>
    </row>
    <row r="178" spans="10:21">
      <c r="J178" s="1"/>
      <c r="M178" s="2"/>
      <c r="N178" s="2"/>
      <c r="O178" s="2"/>
      <c r="R178"/>
      <c r="S178"/>
      <c r="U178"/>
    </row>
    <row r="179" spans="10:21">
      <c r="J179" s="1"/>
      <c r="M179" s="2"/>
      <c r="N179" s="2"/>
      <c r="O179" s="2"/>
      <c r="R179"/>
      <c r="S179"/>
      <c r="U179"/>
    </row>
    <row r="180" spans="10:21">
      <c r="J180" s="1"/>
      <c r="M180" s="2"/>
      <c r="N180" s="2"/>
      <c r="O180" s="2"/>
      <c r="R180"/>
      <c r="S180"/>
      <c r="U180"/>
    </row>
    <row r="181" spans="10:21">
      <c r="J181" s="1"/>
      <c r="M181" s="2"/>
      <c r="N181" s="2"/>
      <c r="O181" s="2"/>
      <c r="R181"/>
      <c r="S181"/>
      <c r="U181"/>
    </row>
    <row r="182" spans="10:21">
      <c r="J182" s="1"/>
      <c r="M182" s="2"/>
      <c r="N182" s="2"/>
      <c r="O182" s="2"/>
      <c r="R182"/>
      <c r="S182"/>
      <c r="U182"/>
    </row>
    <row r="183" spans="10:21">
      <c r="J183" s="1"/>
      <c r="M183" s="2"/>
      <c r="N183" s="2"/>
      <c r="O183" s="2"/>
      <c r="R183"/>
      <c r="S183"/>
      <c r="U183"/>
    </row>
    <row r="184" spans="10:21">
      <c r="J184" s="1"/>
      <c r="M184" s="2"/>
      <c r="N184" s="2"/>
      <c r="O184" s="2"/>
      <c r="R184"/>
      <c r="S184"/>
      <c r="U184"/>
    </row>
    <row r="185" spans="10:21">
      <c r="J185" s="1"/>
      <c r="M185" s="2"/>
      <c r="N185" s="2"/>
      <c r="O185" s="2"/>
      <c r="R185"/>
      <c r="S185"/>
      <c r="U185"/>
    </row>
    <row r="186" spans="10:21">
      <c r="J186" s="1"/>
      <c r="M186" s="2"/>
      <c r="N186" s="2"/>
      <c r="O186" s="2"/>
      <c r="R186"/>
      <c r="S186"/>
      <c r="U186"/>
    </row>
    <row r="187" spans="10:21">
      <c r="J187" s="1"/>
      <c r="M187" s="2"/>
      <c r="N187" s="2"/>
      <c r="O187" s="2"/>
      <c r="R187"/>
      <c r="S187"/>
      <c r="U187"/>
    </row>
    <row r="188" spans="10:21">
      <c r="J188" s="1"/>
      <c r="M188" s="2"/>
      <c r="N188" s="2"/>
      <c r="O188" s="2"/>
      <c r="R188"/>
      <c r="S188"/>
      <c r="U188"/>
    </row>
    <row r="189" spans="10:21">
      <c r="J189" s="1"/>
      <c r="M189" s="2"/>
      <c r="N189" s="2"/>
      <c r="O189" s="2"/>
      <c r="R189"/>
      <c r="S189"/>
      <c r="U189"/>
    </row>
    <row r="190" spans="10:21">
      <c r="J190" s="1"/>
      <c r="M190" s="2"/>
      <c r="N190" s="2"/>
      <c r="O190" s="2"/>
      <c r="R190"/>
      <c r="S190"/>
      <c r="U190"/>
    </row>
    <row r="191" spans="10:21">
      <c r="J191" s="1"/>
      <c r="M191" s="2"/>
      <c r="N191" s="2"/>
      <c r="O191" s="2"/>
      <c r="R191"/>
      <c r="S191"/>
      <c r="U191"/>
    </row>
    <row r="192" spans="10:21">
      <c r="J192" s="1"/>
      <c r="M192" s="2"/>
      <c r="N192" s="2"/>
      <c r="O192" s="2"/>
      <c r="R192"/>
      <c r="S192"/>
      <c r="U192"/>
    </row>
    <row r="193" spans="10:21">
      <c r="J193" s="1"/>
      <c r="M193" s="2"/>
      <c r="N193" s="2"/>
      <c r="O193" s="2"/>
      <c r="R193"/>
      <c r="S193"/>
      <c r="U193"/>
    </row>
    <row r="194" spans="10:21">
      <c r="J194" s="1"/>
      <c r="M194" s="2"/>
      <c r="N194" s="2"/>
      <c r="O194" s="2"/>
      <c r="R194"/>
      <c r="S194"/>
      <c r="U194"/>
    </row>
    <row r="195" spans="10:21">
      <c r="J195" s="1"/>
      <c r="M195" s="2"/>
      <c r="N195" s="2"/>
      <c r="O195" s="2"/>
      <c r="R195"/>
      <c r="S195"/>
      <c r="U195"/>
    </row>
    <row r="196" spans="10:21">
      <c r="J196" s="1"/>
      <c r="M196" s="2"/>
      <c r="N196" s="2"/>
      <c r="O196" s="2"/>
      <c r="R196"/>
      <c r="S196"/>
      <c r="U196"/>
    </row>
    <row r="197" spans="10:21">
      <c r="J197" s="1"/>
      <c r="M197" s="2"/>
      <c r="N197" s="2"/>
      <c r="O197" s="2"/>
      <c r="R197"/>
      <c r="S197"/>
      <c r="U197"/>
    </row>
    <row r="198" spans="10:21">
      <c r="J198" s="1"/>
      <c r="M198" s="2"/>
      <c r="N198" s="2"/>
      <c r="O198" s="2"/>
      <c r="R198"/>
      <c r="S198"/>
      <c r="U198"/>
    </row>
    <row r="199" spans="10:21">
      <c r="J199" s="1"/>
      <c r="M199" s="2"/>
      <c r="N199" s="2"/>
      <c r="O199" s="2"/>
      <c r="R199"/>
      <c r="S199"/>
      <c r="U199"/>
    </row>
    <row r="200" spans="10:21">
      <c r="J200" s="1"/>
      <c r="M200" s="2"/>
      <c r="N200" s="2"/>
      <c r="O200" s="2"/>
      <c r="R200"/>
      <c r="S200"/>
      <c r="U200"/>
    </row>
    <row r="201" spans="10:21">
      <c r="J201" s="1"/>
      <c r="M201" s="2"/>
      <c r="N201" s="2"/>
      <c r="O201" s="2"/>
      <c r="R201"/>
      <c r="S201"/>
      <c r="U201"/>
    </row>
    <row r="202" spans="10:21">
      <c r="J202" s="1"/>
      <c r="M202" s="2"/>
      <c r="N202" s="2"/>
      <c r="O202" s="2"/>
      <c r="R202"/>
      <c r="S202"/>
      <c r="U202"/>
    </row>
    <row r="203" spans="10:21">
      <c r="J203" s="1"/>
      <c r="M203" s="2"/>
      <c r="N203" s="2"/>
      <c r="O203" s="2"/>
      <c r="R203"/>
      <c r="S203"/>
      <c r="U203"/>
    </row>
    <row r="204" spans="10:21">
      <c r="J204" s="1"/>
      <c r="M204" s="2"/>
      <c r="N204" s="2"/>
      <c r="O204" s="2"/>
      <c r="R204"/>
      <c r="S204"/>
      <c r="U204"/>
    </row>
    <row r="205" spans="10:21">
      <c r="J205" s="1"/>
      <c r="M205" s="2"/>
      <c r="N205" s="2"/>
      <c r="O205" s="2"/>
      <c r="R205"/>
      <c r="S205"/>
      <c r="U205"/>
    </row>
    <row r="206" spans="10:21">
      <c r="J206" s="1"/>
      <c r="M206" s="2"/>
      <c r="N206" s="2"/>
      <c r="O206" s="2"/>
      <c r="R206"/>
      <c r="S206"/>
      <c r="U206"/>
    </row>
    <row r="207" spans="10:21">
      <c r="J207" s="1"/>
      <c r="M207" s="2"/>
      <c r="N207" s="2"/>
      <c r="O207" s="2"/>
      <c r="R207"/>
      <c r="S207"/>
      <c r="U207"/>
    </row>
    <row r="208" spans="10:21">
      <c r="J208" s="1"/>
      <c r="M208" s="2"/>
      <c r="N208" s="2"/>
      <c r="O208" s="2"/>
      <c r="R208"/>
      <c r="S208"/>
      <c r="U208"/>
    </row>
    <row r="209" spans="10:21">
      <c r="J209" s="1"/>
      <c r="M209" s="2"/>
      <c r="N209" s="2"/>
      <c r="O209" s="2"/>
      <c r="R209"/>
      <c r="S209"/>
      <c r="U209"/>
    </row>
    <row r="210" spans="10:21">
      <c r="J210" s="1"/>
      <c r="M210" s="2"/>
      <c r="N210" s="2"/>
      <c r="O210" s="2"/>
      <c r="R210"/>
      <c r="S210"/>
      <c r="U210"/>
    </row>
    <row r="211" spans="10:21">
      <c r="J211" s="1"/>
      <c r="M211" s="2"/>
      <c r="N211" s="2"/>
      <c r="O211" s="2"/>
      <c r="R211"/>
      <c r="S211"/>
      <c r="U211"/>
    </row>
    <row r="212" spans="10:21">
      <c r="J212" s="1"/>
      <c r="M212" s="2"/>
      <c r="N212" s="2"/>
      <c r="O212" s="2"/>
      <c r="R212"/>
      <c r="S212"/>
      <c r="U212"/>
    </row>
    <row r="213" spans="10:21">
      <c r="J213" s="1"/>
      <c r="M213" s="2"/>
      <c r="N213" s="2"/>
      <c r="O213" s="2"/>
      <c r="R213"/>
      <c r="S213"/>
      <c r="U213"/>
    </row>
    <row r="214" spans="10:21">
      <c r="J214" s="1"/>
      <c r="M214" s="2"/>
      <c r="N214" s="2"/>
      <c r="O214" s="2"/>
      <c r="R214"/>
      <c r="S214"/>
      <c r="U214"/>
    </row>
    <row r="215" spans="10:21">
      <c r="J215" s="1"/>
      <c r="M215" s="2"/>
      <c r="N215" s="2"/>
      <c r="O215" s="2"/>
      <c r="R215"/>
      <c r="S215"/>
      <c r="U215"/>
    </row>
    <row r="216" spans="10:21">
      <c r="J216" s="1"/>
      <c r="M216" s="2"/>
      <c r="N216" s="2"/>
      <c r="O216" s="2"/>
      <c r="R216"/>
      <c r="S216"/>
      <c r="U216"/>
    </row>
    <row r="217" spans="10:21">
      <c r="J217" s="1"/>
      <c r="M217" s="2"/>
      <c r="N217" s="2"/>
      <c r="O217" s="2"/>
      <c r="R217"/>
      <c r="S217"/>
      <c r="U217"/>
    </row>
    <row r="218" spans="10:21">
      <c r="J218" s="1"/>
      <c r="M218" s="2"/>
      <c r="N218" s="2"/>
      <c r="O218" s="2"/>
      <c r="R218"/>
      <c r="S218"/>
      <c r="U218"/>
    </row>
    <row r="219" spans="10:21">
      <c r="J219" s="1"/>
      <c r="M219" s="2"/>
      <c r="N219" s="2"/>
      <c r="O219" s="2"/>
      <c r="R219"/>
      <c r="S219"/>
      <c r="U219"/>
    </row>
    <row r="220" spans="10:21">
      <c r="J220" s="1"/>
      <c r="M220" s="2"/>
      <c r="N220" s="2"/>
      <c r="O220" s="2"/>
      <c r="R220"/>
      <c r="S220"/>
      <c r="U220"/>
    </row>
    <row r="221" spans="10:21">
      <c r="J221" s="1"/>
      <c r="M221" s="2"/>
      <c r="N221" s="2"/>
      <c r="O221" s="2"/>
      <c r="R221"/>
      <c r="S221"/>
      <c r="U221"/>
    </row>
    <row r="222" spans="10:21">
      <c r="J222" s="1"/>
      <c r="M222" s="2"/>
      <c r="N222" s="2"/>
      <c r="O222" s="2"/>
      <c r="R222"/>
      <c r="S222"/>
      <c r="U222"/>
    </row>
    <row r="223" spans="10:21">
      <c r="J223" s="1"/>
      <c r="M223" s="2"/>
      <c r="N223" s="2"/>
      <c r="O223" s="2"/>
      <c r="R223"/>
      <c r="S223"/>
      <c r="U223"/>
    </row>
    <row r="224" spans="10:21">
      <c r="J224" s="1"/>
      <c r="M224" s="2"/>
      <c r="N224" s="2"/>
      <c r="O224" s="2"/>
      <c r="R224"/>
      <c r="S224"/>
      <c r="U224"/>
    </row>
    <row r="225" spans="10:21">
      <c r="J225" s="1"/>
      <c r="M225" s="2"/>
      <c r="N225" s="2"/>
      <c r="O225" s="2"/>
      <c r="R225"/>
      <c r="S225"/>
      <c r="U225"/>
    </row>
    <row r="226" spans="10:21">
      <c r="J226" s="1"/>
      <c r="M226" s="2"/>
      <c r="N226" s="2"/>
      <c r="O226" s="2"/>
      <c r="R226"/>
      <c r="S226"/>
      <c r="U226"/>
    </row>
    <row r="227" spans="10:21">
      <c r="J227" s="1"/>
      <c r="M227" s="2"/>
      <c r="N227" s="2"/>
      <c r="O227" s="2"/>
      <c r="R227"/>
      <c r="S227"/>
      <c r="U227"/>
    </row>
    <row r="228" spans="10:21">
      <c r="J228" s="1"/>
      <c r="M228" s="2"/>
      <c r="N228" s="2"/>
      <c r="O228" s="2"/>
      <c r="R228"/>
      <c r="S228"/>
      <c r="U228"/>
    </row>
    <row r="229" spans="10:21">
      <c r="J229" s="1"/>
      <c r="M229" s="2"/>
      <c r="N229" s="2"/>
      <c r="O229" s="2"/>
      <c r="R229"/>
      <c r="S229"/>
      <c r="U229"/>
    </row>
    <row r="230" spans="10:21">
      <c r="J230" s="1"/>
      <c r="M230" s="2"/>
      <c r="N230" s="2"/>
      <c r="O230" s="2"/>
      <c r="R230"/>
      <c r="S230"/>
      <c r="U230"/>
    </row>
    <row r="231" spans="10:21">
      <c r="J231" s="1"/>
      <c r="M231" s="2"/>
      <c r="N231" s="2"/>
      <c r="O231" s="2"/>
      <c r="R231"/>
      <c r="S231"/>
      <c r="U231"/>
    </row>
    <row r="232" spans="10:21">
      <c r="J232" s="1"/>
      <c r="M232" s="2"/>
      <c r="N232" s="2"/>
      <c r="O232" s="2"/>
      <c r="R232"/>
      <c r="S232"/>
      <c r="U232"/>
    </row>
    <row r="233" spans="10:21">
      <c r="J233" s="1"/>
      <c r="M233" s="2"/>
      <c r="N233" s="2"/>
      <c r="O233" s="2"/>
      <c r="R233"/>
      <c r="S233"/>
      <c r="U233"/>
    </row>
    <row r="234" spans="10:21">
      <c r="J234" s="1"/>
      <c r="M234" s="2"/>
      <c r="N234" s="2"/>
      <c r="O234" s="2"/>
      <c r="R234"/>
      <c r="S234"/>
      <c r="U234"/>
    </row>
    <row r="235" spans="10:21">
      <c r="J235" s="1"/>
      <c r="M235" s="2"/>
      <c r="N235" s="2"/>
      <c r="O235" s="2"/>
      <c r="R235"/>
      <c r="S235"/>
      <c r="U235"/>
    </row>
    <row r="236" spans="10:21">
      <c r="J236" s="1"/>
      <c r="M236" s="2"/>
      <c r="N236" s="2"/>
      <c r="O236" s="2"/>
      <c r="R236"/>
      <c r="S236"/>
      <c r="U236"/>
    </row>
    <row r="237" spans="10:21">
      <c r="J237" s="1"/>
      <c r="M237" s="2"/>
      <c r="N237" s="2"/>
      <c r="O237" s="2"/>
      <c r="R237"/>
      <c r="S237"/>
      <c r="U237"/>
    </row>
    <row r="238" spans="10:21">
      <c r="J238" s="1"/>
      <c r="M238" s="2"/>
      <c r="N238" s="2"/>
      <c r="O238" s="2"/>
      <c r="R238"/>
      <c r="S238"/>
      <c r="U238"/>
    </row>
    <row r="239" spans="10:21">
      <c r="J239" s="1"/>
      <c r="M239" s="2"/>
      <c r="N239" s="2"/>
      <c r="O239" s="2"/>
      <c r="R239"/>
      <c r="S239"/>
      <c r="U239"/>
    </row>
    <row r="240" spans="10:21">
      <c r="J240" s="1"/>
      <c r="M240" s="2"/>
      <c r="N240" s="2"/>
      <c r="O240" s="2"/>
      <c r="R240"/>
      <c r="S240"/>
      <c r="U240"/>
    </row>
    <row r="241" spans="10:21">
      <c r="J241" s="1"/>
      <c r="M241" s="2"/>
      <c r="N241" s="2"/>
      <c r="O241" s="2"/>
      <c r="R241"/>
      <c r="S241"/>
      <c r="U241"/>
    </row>
    <row r="242" spans="10:21">
      <c r="J242" s="1"/>
      <c r="M242" s="2"/>
      <c r="N242" s="2"/>
      <c r="O242" s="2"/>
      <c r="R242"/>
      <c r="S242"/>
      <c r="U242"/>
    </row>
    <row r="243" spans="10:21">
      <c r="J243" s="1"/>
      <c r="M243" s="2"/>
      <c r="N243" s="2"/>
      <c r="O243" s="2"/>
      <c r="R243"/>
      <c r="S243"/>
      <c r="U243"/>
    </row>
    <row r="244" spans="10:21">
      <c r="J244" s="1"/>
      <c r="M244" s="2"/>
      <c r="N244" s="2"/>
      <c r="O244" s="2"/>
      <c r="R244"/>
      <c r="S244"/>
      <c r="U244"/>
    </row>
    <row r="245" spans="10:21">
      <c r="J245" s="1"/>
      <c r="M245" s="2"/>
      <c r="N245" s="2"/>
      <c r="O245" s="2"/>
      <c r="R245"/>
      <c r="S245"/>
      <c r="U245"/>
    </row>
    <row r="246" spans="10:21">
      <c r="J246" s="1"/>
      <c r="M246" s="2"/>
      <c r="N246" s="2"/>
      <c r="O246" s="2"/>
      <c r="R246"/>
      <c r="S246"/>
      <c r="U246"/>
    </row>
    <row r="247" spans="10:21">
      <c r="J247" s="1"/>
      <c r="M247" s="2"/>
      <c r="N247" s="2"/>
      <c r="O247" s="2"/>
      <c r="R247"/>
      <c r="S247"/>
      <c r="U247"/>
    </row>
    <row r="248" spans="10:21">
      <c r="J248" s="1"/>
      <c r="M248" s="2"/>
      <c r="N248" s="2"/>
      <c r="O248" s="2"/>
      <c r="R248"/>
      <c r="S248"/>
      <c r="U248"/>
    </row>
    <row r="249" spans="10:21">
      <c r="J249" s="1"/>
      <c r="M249" s="2"/>
      <c r="N249" s="2"/>
      <c r="O249" s="2"/>
      <c r="R249"/>
      <c r="S249"/>
      <c r="U249"/>
    </row>
    <row r="250" spans="10:21">
      <c r="J250" s="1"/>
      <c r="M250" s="2"/>
      <c r="N250" s="2"/>
      <c r="O250" s="2"/>
      <c r="R250"/>
      <c r="S250"/>
      <c r="U250"/>
    </row>
    <row r="251" spans="10:21">
      <c r="J251" s="1"/>
      <c r="M251" s="2"/>
      <c r="N251" s="2"/>
      <c r="O251" s="2"/>
      <c r="R251"/>
      <c r="S251"/>
      <c r="U251"/>
    </row>
    <row r="252" spans="10:21">
      <c r="J252" s="1"/>
      <c r="M252" s="2"/>
      <c r="N252" s="2"/>
      <c r="O252" s="2"/>
      <c r="R252"/>
      <c r="S252"/>
      <c r="U252"/>
    </row>
    <row r="253" spans="10:21">
      <c r="J253" s="1"/>
      <c r="M253" s="2"/>
      <c r="N253" s="2"/>
      <c r="O253" s="2"/>
      <c r="R253"/>
      <c r="S253"/>
      <c r="U253"/>
    </row>
    <row r="254" spans="10:21">
      <c r="J254" s="1"/>
      <c r="M254" s="2"/>
      <c r="N254" s="2"/>
      <c r="O254" s="2"/>
      <c r="R254"/>
      <c r="S254"/>
      <c r="U254"/>
    </row>
    <row r="255" spans="10:21">
      <c r="J255" s="1"/>
      <c r="M255" s="2"/>
      <c r="N255" s="2"/>
      <c r="O255" s="2"/>
      <c r="R255"/>
      <c r="S255"/>
      <c r="U255"/>
    </row>
    <row r="256" spans="10:21">
      <c r="J256" s="1"/>
      <c r="M256" s="2"/>
      <c r="N256" s="2"/>
      <c r="O256" s="2"/>
      <c r="R256"/>
      <c r="S256"/>
      <c r="U256"/>
    </row>
    <row r="257" spans="10:21">
      <c r="J257" s="1"/>
      <c r="M257" s="2"/>
      <c r="N257" s="2"/>
      <c r="O257" s="2"/>
      <c r="R257"/>
      <c r="S257"/>
      <c r="U257"/>
    </row>
    <row r="258" spans="10:21">
      <c r="J258" s="1"/>
      <c r="M258" s="2"/>
      <c r="N258" s="2"/>
      <c r="O258" s="2"/>
      <c r="R258"/>
      <c r="S258"/>
      <c r="U258"/>
    </row>
    <row r="259" spans="10:21">
      <c r="J259" s="1"/>
      <c r="M259" s="2"/>
      <c r="N259" s="2"/>
      <c r="O259" s="2"/>
      <c r="R259"/>
      <c r="S259"/>
      <c r="U259"/>
    </row>
    <row r="260" spans="10:21">
      <c r="J260" s="1"/>
      <c r="M260" s="2"/>
      <c r="N260" s="2"/>
      <c r="O260" s="2"/>
      <c r="R260"/>
      <c r="S260"/>
      <c r="U260"/>
    </row>
    <row r="261" spans="10:21">
      <c r="J261" s="1"/>
      <c r="M261" s="2"/>
      <c r="N261" s="2"/>
      <c r="O261" s="2"/>
      <c r="R261"/>
      <c r="S261"/>
      <c r="U261"/>
    </row>
    <row r="262" spans="10:21">
      <c r="J262" s="1"/>
      <c r="M262" s="2"/>
      <c r="N262" s="2"/>
      <c r="O262" s="2"/>
      <c r="R262"/>
      <c r="S262"/>
      <c r="U262"/>
    </row>
    <row r="263" spans="10:21">
      <c r="J263" s="1"/>
      <c r="M263" s="2"/>
      <c r="N263" s="2"/>
      <c r="O263" s="2"/>
      <c r="R263"/>
      <c r="S263"/>
      <c r="U263"/>
    </row>
    <row r="264" spans="10:21">
      <c r="J264" s="1"/>
      <c r="M264" s="2"/>
      <c r="N264" s="2"/>
      <c r="O264" s="2"/>
      <c r="R264"/>
      <c r="S264"/>
      <c r="U264"/>
    </row>
    <row r="265" spans="10:21">
      <c r="J265" s="1"/>
      <c r="M265" s="2"/>
      <c r="N265" s="2"/>
      <c r="O265" s="2"/>
      <c r="R265"/>
      <c r="S265"/>
      <c r="U265"/>
    </row>
    <row r="266" spans="10:21">
      <c r="J266" s="1"/>
      <c r="M266" s="2"/>
      <c r="N266" s="2"/>
      <c r="O266" s="2"/>
      <c r="R266"/>
      <c r="S266"/>
      <c r="U266"/>
    </row>
    <row r="267" spans="10:21">
      <c r="J267" s="1"/>
      <c r="M267" s="2"/>
      <c r="N267" s="2"/>
      <c r="O267" s="2"/>
      <c r="R267"/>
      <c r="S267"/>
      <c r="U267"/>
    </row>
    <row r="268" spans="10:21">
      <c r="J268" s="1"/>
      <c r="M268" s="2"/>
      <c r="N268" s="2"/>
      <c r="O268" s="2"/>
      <c r="R268"/>
      <c r="S268"/>
      <c r="U268"/>
    </row>
    <row r="269" spans="10:21">
      <c r="J269" s="1"/>
      <c r="M269" s="2"/>
      <c r="N269" s="2"/>
      <c r="O269" s="2"/>
      <c r="R269"/>
      <c r="S269"/>
      <c r="U269"/>
    </row>
    <row r="270" spans="10:21">
      <c r="J270" s="1"/>
      <c r="M270" s="2"/>
      <c r="N270" s="2"/>
      <c r="O270" s="2"/>
      <c r="R270"/>
      <c r="S270"/>
      <c r="U270"/>
    </row>
    <row r="271" spans="10:21">
      <c r="J271" s="1"/>
      <c r="M271" s="2"/>
      <c r="N271" s="2"/>
      <c r="O271" s="2"/>
      <c r="R271"/>
      <c r="S271"/>
      <c r="U271"/>
    </row>
    <row r="272" spans="10:21">
      <c r="J272" s="1"/>
      <c r="M272" s="2"/>
      <c r="N272" s="2"/>
      <c r="O272" s="2"/>
      <c r="R272"/>
      <c r="S272"/>
      <c r="U272"/>
    </row>
  </sheetData>
  <sortState ref="B5:V15">
    <sortCondition ref="D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V275"/>
  <sheetViews>
    <sheetView tabSelected="1" workbookViewId="0">
      <selection activeCell="J10" sqref="J10"/>
    </sheetView>
  </sheetViews>
  <sheetFormatPr defaultRowHeight="15"/>
  <cols>
    <col min="1" max="1" width="4" bestFit="1" customWidth="1"/>
    <col min="2" max="2" width="16.140625" bestFit="1" customWidth="1"/>
    <col min="3" max="3" width="8.42578125" bestFit="1" customWidth="1"/>
    <col min="11" max="11" width="11" bestFit="1" customWidth="1"/>
    <col min="14" max="14" width="15" style="1" bestFit="1" customWidth="1"/>
    <col min="15" max="15" width="10.85546875" bestFit="1" customWidth="1"/>
    <col min="16" max="16" width="13.42578125" bestFit="1" customWidth="1"/>
    <col min="17" max="18" width="11" style="2" bestFit="1" customWidth="1"/>
    <col min="19" max="19" width="9.140625" style="2"/>
    <col min="21" max="21" width="12.7109375" style="2" bestFit="1" customWidth="1"/>
  </cols>
  <sheetData>
    <row r="2" spans="1:22">
      <c r="B2" t="s">
        <v>0</v>
      </c>
    </row>
    <row r="3" spans="1:22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s="1" t="s">
        <v>14</v>
      </c>
      <c r="O3" t="s">
        <v>15</v>
      </c>
      <c r="P3" t="s">
        <v>16</v>
      </c>
      <c r="Q3" s="2" t="s">
        <v>17</v>
      </c>
      <c r="R3" s="2" t="s">
        <v>18</v>
      </c>
      <c r="T3" t="s">
        <v>19</v>
      </c>
      <c r="U3" s="2" t="s">
        <v>20</v>
      </c>
      <c r="V3" t="s">
        <v>21</v>
      </c>
    </row>
    <row r="4" spans="1:22" ht="15.75" thickBot="1"/>
    <row r="5" spans="1:22">
      <c r="A5" s="3"/>
      <c r="B5" s="4" t="s">
        <v>27</v>
      </c>
      <c r="C5" s="28">
        <f>2+5+4+3+6+5</f>
        <v>25</v>
      </c>
      <c r="D5" s="6">
        <f>(75+76+70+74+73+74+76+79+75+73+73+80+76+82+71+79+80+74+82+83+76+79+76+76+78)/25</f>
        <v>76.400000000000006</v>
      </c>
      <c r="E5" s="6">
        <f>(72+73+67+72+71+72+74+76+72+70+69+76+72+79+67+77+76+71+79+80+72+75+72+72+73)/25</f>
        <v>73.16</v>
      </c>
      <c r="F5" s="5">
        <f>4+13+12+5+5+5</f>
        <v>44</v>
      </c>
      <c r="G5" s="7">
        <f t="shared" ref="G5:G18" si="0">F5/C5</f>
        <v>1.76</v>
      </c>
      <c r="H5" s="28">
        <f>0+1</f>
        <v>1</v>
      </c>
      <c r="I5" s="28">
        <f>1+1+1+1</f>
        <v>4</v>
      </c>
      <c r="J5" s="5">
        <f>0+1+2</f>
        <v>3</v>
      </c>
      <c r="K5" s="5">
        <f t="shared" ref="K5:K18" si="1">I5-J5</f>
        <v>1</v>
      </c>
      <c r="L5" s="7">
        <f t="shared" ref="L5:L18" si="2">I5/C5</f>
        <v>0.16</v>
      </c>
      <c r="M5" s="7">
        <f t="shared" ref="M5:M18" si="3">J5/C5</f>
        <v>0.12</v>
      </c>
      <c r="N5" s="8">
        <f>0</f>
        <v>0</v>
      </c>
      <c r="O5" s="7">
        <f t="shared" ref="O5:O18" si="4">N5/C5</f>
        <v>0</v>
      </c>
      <c r="P5" s="28">
        <f>1+1+1</f>
        <v>3</v>
      </c>
      <c r="Q5" s="7">
        <f t="shared" ref="Q5:Q18" si="5">P5/C5</f>
        <v>0.12</v>
      </c>
      <c r="R5" s="7">
        <f>-1.5-6.25-7.75-2-15.75-11.25</f>
        <v>-44.5</v>
      </c>
      <c r="S5" s="7">
        <f t="shared" ref="S5:S18" si="6">R5/C5</f>
        <v>-1.78</v>
      </c>
      <c r="T5" s="5">
        <f>3+5+6+9+14+5</f>
        <v>42</v>
      </c>
      <c r="U5" s="7">
        <f t="shared" ref="U5:U18" si="7">T5/C5</f>
        <v>1.68</v>
      </c>
      <c r="V5" s="24">
        <f>0-2+0+2+3+8</f>
        <v>11</v>
      </c>
    </row>
    <row r="6" spans="1:22">
      <c r="A6" s="9"/>
      <c r="B6" s="10" t="s">
        <v>28</v>
      </c>
      <c r="C6" s="16">
        <f>3+5+4+4+6+3</f>
        <v>25</v>
      </c>
      <c r="D6" s="12">
        <f>(80+84+75+74+80+74+86+82+85+83+75+82+79+81+81+84+88+83+91+84+87+79+79+89+86)/25</f>
        <v>82.04</v>
      </c>
      <c r="E6" s="12">
        <f>(73+77+68+67+74+67+79+75+79+68+76+75+72+74+74+77+81+75+84+77+80+72+70+81+78)/25</f>
        <v>74.92</v>
      </c>
      <c r="F6" s="11">
        <f>5+4+2+1+2+2</f>
        <v>16</v>
      </c>
      <c r="G6" s="13">
        <f t="shared" si="0"/>
        <v>0.64</v>
      </c>
      <c r="H6" s="11">
        <f>0+1+1</f>
        <v>2</v>
      </c>
      <c r="I6" s="11">
        <f>1+1+2</f>
        <v>4</v>
      </c>
      <c r="J6" s="11">
        <f>1+1+1+1+4+1</f>
        <v>9</v>
      </c>
      <c r="K6" s="11">
        <f t="shared" si="1"/>
        <v>-5</v>
      </c>
      <c r="L6" s="13">
        <f t="shared" si="2"/>
        <v>0.16</v>
      </c>
      <c r="M6" s="13">
        <f t="shared" si="3"/>
        <v>0.36</v>
      </c>
      <c r="N6" s="14">
        <f>0</f>
        <v>0</v>
      </c>
      <c r="O6" s="13">
        <f t="shared" si="4"/>
        <v>0</v>
      </c>
      <c r="P6" s="11">
        <f>1+2+1</f>
        <v>4</v>
      </c>
      <c r="Q6" s="13">
        <f t="shared" si="5"/>
        <v>0.16</v>
      </c>
      <c r="R6" s="13">
        <f>-8-4.25+2.75-0.5+7.25+2</f>
        <v>-0.75</v>
      </c>
      <c r="S6" s="13">
        <f t="shared" si="6"/>
        <v>-0.03</v>
      </c>
      <c r="T6" s="11">
        <f>9+11+9+12+25+15</f>
        <v>81</v>
      </c>
      <c r="U6" s="13">
        <f t="shared" si="7"/>
        <v>3.24</v>
      </c>
      <c r="V6" s="15">
        <f>4-1+1-4+0-2</f>
        <v>-2</v>
      </c>
    </row>
    <row r="7" spans="1:22">
      <c r="A7" s="9"/>
      <c r="B7" s="10" t="s">
        <v>24</v>
      </c>
      <c r="C7" s="16">
        <f>4+4+3+9+3</f>
        <v>23</v>
      </c>
      <c r="D7" s="12">
        <f>(71+85+71+73+74+68+69+68+74+74+73+71+73+74+74+74+78+75+77+72+75+78+71)/23</f>
        <v>73.565217391304344</v>
      </c>
      <c r="E7" s="12">
        <f>(71+85+71+73+74+68+69+68+73+74+72+70+71+72+73+73+77+74+76+70+73+76+69)/23</f>
        <v>72.695652173913047</v>
      </c>
      <c r="F7" s="11">
        <f>10+12+8+20+6</f>
        <v>56</v>
      </c>
      <c r="G7" s="13">
        <f t="shared" si="0"/>
        <v>2.4347826086956523</v>
      </c>
      <c r="H7" s="11">
        <f>0</f>
        <v>0</v>
      </c>
      <c r="I7" s="11">
        <f>0+1+2</f>
        <v>3</v>
      </c>
      <c r="J7" s="11">
        <f>3</f>
        <v>3</v>
      </c>
      <c r="K7" s="11">
        <f t="shared" si="1"/>
        <v>0</v>
      </c>
      <c r="L7" s="13">
        <f t="shared" si="2"/>
        <v>0.13043478260869565</v>
      </c>
      <c r="M7" s="13">
        <f t="shared" si="3"/>
        <v>0.13043478260869565</v>
      </c>
      <c r="N7" s="14">
        <f>3</f>
        <v>3</v>
      </c>
      <c r="O7" s="13">
        <f t="shared" si="4"/>
        <v>0.13043478260869565</v>
      </c>
      <c r="P7" s="11">
        <f>3+1</f>
        <v>4</v>
      </c>
      <c r="Q7" s="13">
        <f t="shared" si="5"/>
        <v>0.17391304347826086</v>
      </c>
      <c r="R7" s="13">
        <f>2.5-5.25-4.25-26.75-5.5</f>
        <v>-39.25</v>
      </c>
      <c r="S7" s="13">
        <f t="shared" si="6"/>
        <v>-1.7065217391304348</v>
      </c>
      <c r="T7" s="11">
        <f>7+1+1+8+3</f>
        <v>20</v>
      </c>
      <c r="U7" s="13">
        <f t="shared" si="7"/>
        <v>0.86956521739130432</v>
      </c>
      <c r="V7" s="15">
        <f>3-1+3+10+1</f>
        <v>16</v>
      </c>
    </row>
    <row r="8" spans="1:22">
      <c r="A8" s="9"/>
      <c r="B8" s="10" t="s">
        <v>32</v>
      </c>
      <c r="C8" s="16">
        <f>2+1+3+5+6+5</f>
        <v>22</v>
      </c>
      <c r="D8" s="12">
        <f>(83+77+82+76+81+75+82+81+79+77+79+83+79+80+87+83+76+74+85+79+79+89)/22</f>
        <v>80.272727272727266</v>
      </c>
      <c r="E8" s="12">
        <f>(78+72+78+70+75+70+77+76+74+72+74+78+74+75+82+78+71+68+79+73+74+83)/22</f>
        <v>75.045454545454547</v>
      </c>
      <c r="F8" s="11">
        <f>3+2+5+7+1+6</f>
        <v>24</v>
      </c>
      <c r="G8" s="13">
        <f t="shared" si="0"/>
        <v>1.0909090909090908</v>
      </c>
      <c r="H8" s="16">
        <f>0</f>
        <v>0</v>
      </c>
      <c r="I8" s="11">
        <f>1+1</f>
        <v>2</v>
      </c>
      <c r="J8" s="11">
        <f>2+1+6</f>
        <v>9</v>
      </c>
      <c r="K8" s="11">
        <f t="shared" si="1"/>
        <v>-7</v>
      </c>
      <c r="L8" s="13">
        <f t="shared" si="2"/>
        <v>9.0909090909090912E-2</v>
      </c>
      <c r="M8" s="13">
        <f t="shared" si="3"/>
        <v>0.40909090909090912</v>
      </c>
      <c r="N8" s="14">
        <f>0</f>
        <v>0</v>
      </c>
      <c r="O8" s="13">
        <f t="shared" si="4"/>
        <v>0</v>
      </c>
      <c r="P8" s="11">
        <f>0+1</f>
        <v>1</v>
      </c>
      <c r="Q8" s="13">
        <f t="shared" si="5"/>
        <v>4.5454545454545456E-2</v>
      </c>
      <c r="R8" s="13">
        <f>-2.25+5.5-4.75+4.25-2.5+1.75</f>
        <v>2</v>
      </c>
      <c r="S8" s="13">
        <f t="shared" si="6"/>
        <v>9.0909090909090912E-2</v>
      </c>
      <c r="T8" s="11">
        <f>5+3+5+12+14+14</f>
        <v>53</v>
      </c>
      <c r="U8" s="13">
        <f t="shared" si="7"/>
        <v>2.4090909090909092</v>
      </c>
      <c r="V8" s="15">
        <f>-1+0+3+1+3</f>
        <v>6</v>
      </c>
    </row>
    <row r="9" spans="1:22">
      <c r="A9" s="9"/>
      <c r="B9" s="10" t="s">
        <v>26</v>
      </c>
      <c r="C9" s="16">
        <f>2+2+2+7+6+2</f>
        <v>21</v>
      </c>
      <c r="D9" s="12">
        <f>(77+76+84+75+79+73+86+83+78+78+75+75+84+83+74+91+87+87+81+82+76)/21</f>
        <v>80.19047619047619</v>
      </c>
      <c r="E9" s="12">
        <f>(71+70+78+69+73+67+81+78+73+73+70+69+78+78+69+86+82+82+76+76+70)/21</f>
        <v>74.714285714285708</v>
      </c>
      <c r="F9" s="11">
        <f>5+1+3+12+7+4</f>
        <v>32</v>
      </c>
      <c r="G9" s="13">
        <f t="shared" si="0"/>
        <v>1.5238095238095237</v>
      </c>
      <c r="H9" s="16">
        <f>0</f>
        <v>0</v>
      </c>
      <c r="I9" s="16">
        <f>1+1+1</f>
        <v>3</v>
      </c>
      <c r="J9" s="11">
        <f>0+3+8+1</f>
        <v>12</v>
      </c>
      <c r="K9" s="11">
        <f t="shared" si="1"/>
        <v>-9</v>
      </c>
      <c r="L9" s="13">
        <f t="shared" si="2"/>
        <v>0.14285714285714285</v>
      </c>
      <c r="M9" s="13">
        <f t="shared" si="3"/>
        <v>0.5714285714285714</v>
      </c>
      <c r="N9" s="14">
        <f>0</f>
        <v>0</v>
      </c>
      <c r="O9" s="13">
        <f t="shared" si="4"/>
        <v>0</v>
      </c>
      <c r="P9" s="16">
        <f>1+1+1+1</f>
        <v>4</v>
      </c>
      <c r="Q9" s="13">
        <f t="shared" si="5"/>
        <v>0.19047619047619047</v>
      </c>
      <c r="R9" s="13">
        <f>-3-0.25-3.25+4.75+13.75-2</f>
        <v>10</v>
      </c>
      <c r="S9" s="13">
        <f t="shared" si="6"/>
        <v>0.47619047619047616</v>
      </c>
      <c r="T9" s="11">
        <f>1+5+3+19+27+5</f>
        <v>60</v>
      </c>
      <c r="U9" s="13">
        <f t="shared" si="7"/>
        <v>2.8571428571428572</v>
      </c>
      <c r="V9" s="15">
        <f>0-1-1-2-7-1</f>
        <v>-12</v>
      </c>
    </row>
    <row r="10" spans="1:22">
      <c r="A10" s="9"/>
      <c r="B10" s="10" t="s">
        <v>31</v>
      </c>
      <c r="C10" s="16">
        <f>1+3+4+2+6+4</f>
        <v>20</v>
      </c>
      <c r="D10" s="12">
        <f>(79+78+78+74+75+78+74+79+80+82+86+89+77+78+82+82+80+75+79+81)/20</f>
        <v>79.3</v>
      </c>
      <c r="E10" s="12">
        <f>(75+74+74+70+71+75+70+75+77+79+83+85+73+74+78+79+76+71+76+78)/20</f>
        <v>75.650000000000006</v>
      </c>
      <c r="F10" s="11">
        <f>0+3+6+5+4+5</f>
        <v>23</v>
      </c>
      <c r="G10" s="13">
        <f t="shared" si="0"/>
        <v>1.1499999999999999</v>
      </c>
      <c r="H10" s="11">
        <f>0</f>
        <v>0</v>
      </c>
      <c r="I10" s="11">
        <f>0+1+1+1+1</f>
        <v>4</v>
      </c>
      <c r="J10" s="11">
        <f>0+2+1+3</f>
        <v>6</v>
      </c>
      <c r="K10" s="11">
        <f t="shared" si="1"/>
        <v>-2</v>
      </c>
      <c r="L10" s="13">
        <f t="shared" si="2"/>
        <v>0.2</v>
      </c>
      <c r="M10" s="13">
        <f t="shared" si="3"/>
        <v>0.3</v>
      </c>
      <c r="N10" s="14">
        <f>0</f>
        <v>0</v>
      </c>
      <c r="O10" s="13">
        <f t="shared" si="4"/>
        <v>0</v>
      </c>
      <c r="P10" s="11">
        <f>0</f>
        <v>0</v>
      </c>
      <c r="Q10" s="13">
        <f t="shared" si="5"/>
        <v>0</v>
      </c>
      <c r="R10" s="13">
        <f>-0.5-3.25-4.25+0.5+17.75+4.25</f>
        <v>14.5</v>
      </c>
      <c r="S10" s="13">
        <f t="shared" si="6"/>
        <v>0.72499999999999998</v>
      </c>
      <c r="T10" s="11">
        <f>0+3+3+4+15+10</f>
        <v>35</v>
      </c>
      <c r="U10" s="13">
        <f t="shared" si="7"/>
        <v>1.75</v>
      </c>
      <c r="V10" s="15">
        <f>1+4+2-2-5+2</f>
        <v>2</v>
      </c>
    </row>
    <row r="11" spans="1:22">
      <c r="A11" s="9"/>
      <c r="B11" s="10" t="s">
        <v>25</v>
      </c>
      <c r="C11" s="16">
        <f>1+3+3+1+7+2</f>
        <v>17</v>
      </c>
      <c r="D11" s="12">
        <f>(73+76+71+74+70+71+70+73+76+72+82+72+73+79+76+72+72)/17</f>
        <v>73.647058823529406</v>
      </c>
      <c r="E11" s="12">
        <f>(73+76+71+74+70+71+70+73+76+72+82+72+73+79+76+72+72)/17</f>
        <v>73.647058823529406</v>
      </c>
      <c r="F11" s="11">
        <f>2+7+8+3+13+9</f>
        <v>42</v>
      </c>
      <c r="G11" s="13">
        <f t="shared" si="0"/>
        <v>2.4705882352941178</v>
      </c>
      <c r="H11" s="16">
        <f>0+1</f>
        <v>1</v>
      </c>
      <c r="I11" s="11">
        <f>1+3+1+1</f>
        <v>6</v>
      </c>
      <c r="J11" s="11">
        <f>0+1</f>
        <v>1</v>
      </c>
      <c r="K11" s="11">
        <f t="shared" si="1"/>
        <v>5</v>
      </c>
      <c r="L11" s="13">
        <f t="shared" si="2"/>
        <v>0.35294117647058826</v>
      </c>
      <c r="M11" s="13">
        <f t="shared" si="3"/>
        <v>5.8823529411764705E-2</v>
      </c>
      <c r="N11" s="14">
        <f>0</f>
        <v>0</v>
      </c>
      <c r="O11" s="13">
        <f t="shared" si="4"/>
        <v>0</v>
      </c>
      <c r="P11" s="11">
        <f>0</f>
        <v>0</v>
      </c>
      <c r="Q11" s="13">
        <f t="shared" si="5"/>
        <v>0</v>
      </c>
      <c r="R11" s="13">
        <f>-4.25-0.25-8.5-0.5-2-4.75</f>
        <v>-20.25</v>
      </c>
      <c r="S11" s="13">
        <f t="shared" si="6"/>
        <v>-1.1911764705882353</v>
      </c>
      <c r="T11" s="11">
        <f>1+4+8+2</f>
        <v>15</v>
      </c>
      <c r="U11" s="13">
        <f t="shared" si="7"/>
        <v>0.88235294117647056</v>
      </c>
      <c r="V11" s="15">
        <f>-1+0+0-2+2</f>
        <v>-1</v>
      </c>
    </row>
    <row r="12" spans="1:22">
      <c r="A12" s="9"/>
      <c r="B12" s="10" t="s">
        <v>23</v>
      </c>
      <c r="C12" s="11">
        <f>2+2+2+3+2+4</f>
        <v>15</v>
      </c>
      <c r="D12" s="12">
        <f>(78+69+69+76+71+77+72+76+76+75+72+75+71+77+70)/15</f>
        <v>73.599999999999994</v>
      </c>
      <c r="E12" s="12">
        <f>(79+70+70+77+71+78+73+77+77+75+72+75+71+77+70)/15</f>
        <v>74.13333333333334</v>
      </c>
      <c r="F12" s="11">
        <f>4+6+5+3+2+9</f>
        <v>29</v>
      </c>
      <c r="G12" s="13">
        <f t="shared" si="0"/>
        <v>1.9333333333333333</v>
      </c>
      <c r="H12" s="16">
        <f>0</f>
        <v>0</v>
      </c>
      <c r="I12" s="11">
        <f>1+4+1</f>
        <v>6</v>
      </c>
      <c r="J12" s="11">
        <f>1+1</f>
        <v>2</v>
      </c>
      <c r="K12" s="11">
        <f t="shared" si="1"/>
        <v>4</v>
      </c>
      <c r="L12" s="13">
        <f t="shared" si="2"/>
        <v>0.4</v>
      </c>
      <c r="M12" s="13">
        <f t="shared" si="3"/>
        <v>0.13333333333333333</v>
      </c>
      <c r="N12" s="14">
        <f>1+1</f>
        <v>2</v>
      </c>
      <c r="O12" s="13">
        <f t="shared" si="4"/>
        <v>0.13333333333333333</v>
      </c>
      <c r="P12" s="16">
        <f>0</f>
        <v>0</v>
      </c>
      <c r="Q12" s="13">
        <f t="shared" si="5"/>
        <v>0</v>
      </c>
      <c r="R12" s="13">
        <f>2.5-2.5+6+3.25+2-5.25</f>
        <v>6</v>
      </c>
      <c r="S12" s="13">
        <f t="shared" si="6"/>
        <v>0.4</v>
      </c>
      <c r="T12" s="11">
        <f>2+1+2+3+2</f>
        <v>10</v>
      </c>
      <c r="U12" s="13">
        <f t="shared" si="7"/>
        <v>0.66666666666666663</v>
      </c>
      <c r="V12" s="15">
        <f>0+0+0+4+1+5</f>
        <v>10</v>
      </c>
    </row>
    <row r="13" spans="1:22">
      <c r="A13" s="9"/>
      <c r="B13" s="10" t="s">
        <v>33</v>
      </c>
      <c r="C13" s="16">
        <f>1+0+1+2+4+4</f>
        <v>12</v>
      </c>
      <c r="D13" s="12">
        <f>(76+83+75+85+87+85+91+89+84+82+76+78)/12</f>
        <v>82.583333333333329</v>
      </c>
      <c r="E13" s="12">
        <f>(71+74+67+80+79+78+83+81+75+73+67+69)/12</f>
        <v>74.75</v>
      </c>
      <c r="F13" s="11">
        <f>1+2+3+2+6</f>
        <v>14</v>
      </c>
      <c r="G13" s="13">
        <f t="shared" si="0"/>
        <v>1.1666666666666667</v>
      </c>
      <c r="H13" s="11">
        <f>0</f>
        <v>0</v>
      </c>
      <c r="I13" s="11">
        <f>1+1</f>
        <v>2</v>
      </c>
      <c r="J13" s="11">
        <f>1+7+2</f>
        <v>10</v>
      </c>
      <c r="K13" s="11">
        <f t="shared" si="1"/>
        <v>-8</v>
      </c>
      <c r="L13" s="13">
        <f t="shared" si="2"/>
        <v>0.16666666666666666</v>
      </c>
      <c r="M13" s="13">
        <f t="shared" si="3"/>
        <v>0.83333333333333337</v>
      </c>
      <c r="N13" s="14">
        <f>0</f>
        <v>0</v>
      </c>
      <c r="O13" s="13">
        <f t="shared" si="4"/>
        <v>0</v>
      </c>
      <c r="P13" s="11">
        <f>1+2</f>
        <v>3</v>
      </c>
      <c r="Q13" s="13">
        <f t="shared" si="5"/>
        <v>0.25</v>
      </c>
      <c r="R13" s="13">
        <f>-3.25+2.25+0.5+8.5-9.5</f>
        <v>-1.5</v>
      </c>
      <c r="S13" s="13">
        <f t="shared" si="6"/>
        <v>-0.125</v>
      </c>
      <c r="T13" s="11">
        <f>0+3+7+26+13</f>
        <v>49</v>
      </c>
      <c r="U13" s="13">
        <f t="shared" si="7"/>
        <v>4.083333333333333</v>
      </c>
      <c r="V13" s="15">
        <f>2-1-1-6+3</f>
        <v>-3</v>
      </c>
    </row>
    <row r="14" spans="1:22">
      <c r="A14" s="9"/>
      <c r="B14" s="10" t="s">
        <v>34</v>
      </c>
      <c r="C14" s="16">
        <f>2+2+2+2+4</f>
        <v>12</v>
      </c>
      <c r="D14" s="12">
        <f>(85+86+74+79+79+81+79+82+79+80+76+76)/12</f>
        <v>79.666666666666671</v>
      </c>
      <c r="E14" s="12">
        <f>(82+83+70+74+79+78+75+78+75+77+73+72)/12</f>
        <v>76.333333333333329</v>
      </c>
      <c r="F14" s="11">
        <f>0+3+1+3</f>
        <v>7</v>
      </c>
      <c r="G14" s="13">
        <f t="shared" si="0"/>
        <v>0.58333333333333337</v>
      </c>
      <c r="H14" s="11">
        <f>0</f>
        <v>0</v>
      </c>
      <c r="I14" s="11">
        <f>1+1</f>
        <v>2</v>
      </c>
      <c r="J14" s="11">
        <f>1+1+2+1</f>
        <v>5</v>
      </c>
      <c r="K14" s="11">
        <f t="shared" si="1"/>
        <v>-3</v>
      </c>
      <c r="L14" s="13">
        <f t="shared" si="2"/>
        <v>0.16666666666666666</v>
      </c>
      <c r="M14" s="13">
        <f t="shared" si="3"/>
        <v>0.41666666666666669</v>
      </c>
      <c r="N14" s="14">
        <f>0</f>
        <v>0</v>
      </c>
      <c r="O14" s="13">
        <f t="shared" si="4"/>
        <v>0</v>
      </c>
      <c r="P14" s="11">
        <f>0</f>
        <v>0</v>
      </c>
      <c r="Q14" s="13">
        <f t="shared" si="5"/>
        <v>0</v>
      </c>
      <c r="R14" s="13">
        <f>7-2.25+1-1.5+1</f>
        <v>5.25</v>
      </c>
      <c r="S14" s="13">
        <f t="shared" si="6"/>
        <v>0.4375</v>
      </c>
      <c r="T14" s="11">
        <f>5+3+2+4+3</f>
        <v>17</v>
      </c>
      <c r="U14" s="13">
        <f t="shared" si="7"/>
        <v>1.4166666666666667</v>
      </c>
      <c r="V14" s="15">
        <f>-3+1-2-2-1</f>
        <v>-7</v>
      </c>
    </row>
    <row r="15" spans="1:22">
      <c r="A15" s="9"/>
      <c r="B15" s="10" t="s">
        <v>30</v>
      </c>
      <c r="C15" s="16">
        <f>2+1+3+2+2+1</f>
        <v>11</v>
      </c>
      <c r="D15" s="12">
        <f>(92+86+83+85+93+87+90+87+89+91+85)/11</f>
        <v>88</v>
      </c>
      <c r="E15" s="12">
        <f>(82+76+73+75+83+77+80+76+79+81+74)/11</f>
        <v>77.818181818181813</v>
      </c>
      <c r="F15" s="11">
        <f>1+0+1+1</f>
        <v>3</v>
      </c>
      <c r="G15" s="13">
        <f t="shared" si="0"/>
        <v>0.27272727272727271</v>
      </c>
      <c r="H15" s="16">
        <f>0</f>
        <v>0</v>
      </c>
      <c r="I15" s="11">
        <f>0+1</f>
        <v>1</v>
      </c>
      <c r="J15" s="11">
        <f>0+2+2+5+1</f>
        <v>10</v>
      </c>
      <c r="K15" s="11">
        <f t="shared" si="1"/>
        <v>-9</v>
      </c>
      <c r="L15" s="13">
        <f t="shared" si="2"/>
        <v>9.0909090909090912E-2</v>
      </c>
      <c r="M15" s="13">
        <f t="shared" si="3"/>
        <v>0.90909090909090906</v>
      </c>
      <c r="N15" s="14">
        <f>0</f>
        <v>0</v>
      </c>
      <c r="O15" s="13">
        <f t="shared" si="4"/>
        <v>0</v>
      </c>
      <c r="P15" s="16">
        <f>0</f>
        <v>0</v>
      </c>
      <c r="Q15" s="13">
        <f t="shared" si="5"/>
        <v>0</v>
      </c>
      <c r="R15" s="13">
        <f>11.25+2.25+14.75+11.25+6.75-2</f>
        <v>44.25</v>
      </c>
      <c r="S15" s="13">
        <f t="shared" si="6"/>
        <v>4.0227272727272725</v>
      </c>
      <c r="T15" s="11">
        <f>11+5+17+10+13+5</f>
        <v>61</v>
      </c>
      <c r="U15" s="13">
        <f t="shared" si="7"/>
        <v>5.5454545454545459</v>
      </c>
      <c r="V15" s="15">
        <f>-1+1-3-3-2-3</f>
        <v>-11</v>
      </c>
    </row>
    <row r="16" spans="1:22">
      <c r="A16" s="9"/>
      <c r="B16" s="10" t="s">
        <v>22</v>
      </c>
      <c r="C16" s="11">
        <f>1+3+1+1+1+2</f>
        <v>9</v>
      </c>
      <c r="D16" s="12">
        <f>(70+70+71+71+64+74+69+74+77)/9</f>
        <v>71.111111111111114</v>
      </c>
      <c r="E16" s="12">
        <f>(72+72+73+73+66+76+69+74+77)/9</f>
        <v>72.444444444444443</v>
      </c>
      <c r="F16" s="11">
        <f>3+9+6+2+4+3</f>
        <v>27</v>
      </c>
      <c r="G16" s="13">
        <f t="shared" si="0"/>
        <v>3</v>
      </c>
      <c r="H16" s="11">
        <f>0</f>
        <v>0</v>
      </c>
      <c r="I16" s="11">
        <f>1</f>
        <v>1</v>
      </c>
      <c r="J16" s="11">
        <f>0</f>
        <v>0</v>
      </c>
      <c r="K16" s="11">
        <f t="shared" si="1"/>
        <v>1</v>
      </c>
      <c r="L16" s="13">
        <f t="shared" si="2"/>
        <v>0.1111111111111111</v>
      </c>
      <c r="M16" s="13">
        <f t="shared" si="3"/>
        <v>0</v>
      </c>
      <c r="N16" s="14">
        <f>0+1+1</f>
        <v>2</v>
      </c>
      <c r="O16" s="13">
        <f t="shared" si="4"/>
        <v>0.22222222222222221</v>
      </c>
      <c r="P16" s="11">
        <f>0+1+1</f>
        <v>2</v>
      </c>
      <c r="Q16" s="13">
        <f t="shared" si="5"/>
        <v>0.22222222222222221</v>
      </c>
      <c r="R16" s="13">
        <f>0.5+0-4.5+3.25-3.5+0.5</f>
        <v>-3.75</v>
      </c>
      <c r="S16" s="13">
        <f t="shared" si="6"/>
        <v>-0.41666666666666669</v>
      </c>
      <c r="T16" s="11">
        <f>0+1+1+2</f>
        <v>4</v>
      </c>
      <c r="U16" s="13">
        <f t="shared" si="7"/>
        <v>0.44444444444444442</v>
      </c>
      <c r="V16" s="15">
        <f>1+1+2+1+2+0</f>
        <v>7</v>
      </c>
    </row>
    <row r="17" spans="1:22">
      <c r="A17" s="9"/>
      <c r="B17" s="10" t="s">
        <v>35</v>
      </c>
      <c r="C17" s="16">
        <f>3+2+4</f>
        <v>9</v>
      </c>
      <c r="D17" s="12">
        <f>(89+81+87+84+90+86+85+90+90)/9</f>
        <v>86.888888888888886</v>
      </c>
      <c r="E17" s="12">
        <f>(76+68+75+71+77+74+73+78+77)/9</f>
        <v>74.333333333333329</v>
      </c>
      <c r="F17" s="11">
        <f>1+1</f>
        <v>2</v>
      </c>
      <c r="G17" s="13">
        <f t="shared" si="0"/>
        <v>0.22222222222222221</v>
      </c>
      <c r="H17" s="16">
        <f>0</f>
        <v>0</v>
      </c>
      <c r="I17" s="11">
        <f>1</f>
        <v>1</v>
      </c>
      <c r="J17" s="11">
        <f>2+1+5</f>
        <v>8</v>
      </c>
      <c r="K17" s="11">
        <f t="shared" si="1"/>
        <v>-7</v>
      </c>
      <c r="L17" s="13">
        <f t="shared" si="2"/>
        <v>0.1111111111111111</v>
      </c>
      <c r="M17" s="13">
        <f t="shared" si="3"/>
        <v>0.88888888888888884</v>
      </c>
      <c r="N17" s="14">
        <f>0</f>
        <v>0</v>
      </c>
      <c r="O17" s="13">
        <f t="shared" si="4"/>
        <v>0</v>
      </c>
      <c r="P17" s="11">
        <f>1</f>
        <v>1</v>
      </c>
      <c r="Q17" s="13">
        <f t="shared" si="5"/>
        <v>0.1111111111111111</v>
      </c>
      <c r="R17" s="13">
        <f>-0.75-2+1</f>
        <v>-1.75</v>
      </c>
      <c r="S17" s="13">
        <f t="shared" si="6"/>
        <v>-0.19444444444444445</v>
      </c>
      <c r="T17" s="11">
        <f>11+8+15</f>
        <v>34</v>
      </c>
      <c r="U17" s="13">
        <f t="shared" si="7"/>
        <v>3.7777777777777777</v>
      </c>
      <c r="V17" s="15">
        <f>1+3-2</f>
        <v>2</v>
      </c>
    </row>
    <row r="18" spans="1:22" ht="15.75" thickBot="1">
      <c r="A18" s="17"/>
      <c r="B18" s="18" t="s">
        <v>29</v>
      </c>
      <c r="C18" s="20">
        <f>1+2+2+1+3</f>
        <v>9</v>
      </c>
      <c r="D18" s="19">
        <f>(82+85+79+88+83+81+82+84+82)/9</f>
        <v>82.888888888888886</v>
      </c>
      <c r="E18" s="19">
        <f>(76+78+72+82+77+74+74+76+74)/9</f>
        <v>75.888888888888886</v>
      </c>
      <c r="F18" s="20">
        <f>1+1+1+2+3</f>
        <v>8</v>
      </c>
      <c r="G18" s="21">
        <f t="shared" si="0"/>
        <v>0.88888888888888884</v>
      </c>
      <c r="H18" s="20">
        <f>0</f>
        <v>0</v>
      </c>
      <c r="I18" s="20">
        <f>1+1</f>
        <v>2</v>
      </c>
      <c r="J18" s="20">
        <f>1+2+3</f>
        <v>6</v>
      </c>
      <c r="K18" s="20">
        <f t="shared" si="1"/>
        <v>-4</v>
      </c>
      <c r="L18" s="21">
        <f t="shared" si="2"/>
        <v>0.22222222222222221</v>
      </c>
      <c r="M18" s="21">
        <f t="shared" si="3"/>
        <v>0.66666666666666663</v>
      </c>
      <c r="N18" s="29">
        <f>0</f>
        <v>0</v>
      </c>
      <c r="O18" s="21">
        <f t="shared" si="4"/>
        <v>0</v>
      </c>
      <c r="P18" s="20">
        <f>0</f>
        <v>0</v>
      </c>
      <c r="Q18" s="21">
        <f t="shared" si="5"/>
        <v>0</v>
      </c>
      <c r="R18" s="21">
        <f>-1.25+7+8.5+0.5-1</f>
        <v>13.75</v>
      </c>
      <c r="S18" s="21">
        <f t="shared" si="6"/>
        <v>1.5277777777777777</v>
      </c>
      <c r="T18" s="20">
        <f>4+6+8+3+11</f>
        <v>32</v>
      </c>
      <c r="U18" s="21">
        <f t="shared" si="7"/>
        <v>3.5555555555555554</v>
      </c>
      <c r="V18" s="22">
        <f>0-3-4+2-4</f>
        <v>-9</v>
      </c>
    </row>
    <row r="19" spans="1:22">
      <c r="B19" s="23"/>
    </row>
    <row r="20" spans="1:22">
      <c r="B20" s="23"/>
    </row>
    <row r="21" spans="1:22">
      <c r="J21" s="1"/>
      <c r="M21" s="2"/>
      <c r="N21" s="2"/>
      <c r="O21" s="2"/>
      <c r="R21"/>
      <c r="S21"/>
      <c r="U21"/>
    </row>
    <row r="22" spans="1:22">
      <c r="J22" s="1"/>
      <c r="M22" s="2"/>
      <c r="N22" s="2"/>
      <c r="O22" s="2"/>
      <c r="R22"/>
      <c r="S22"/>
      <c r="U22"/>
    </row>
    <row r="23" spans="1:22">
      <c r="J23" s="1"/>
      <c r="M23" s="2"/>
      <c r="N23" s="2"/>
      <c r="O23" s="2"/>
      <c r="R23"/>
      <c r="S23"/>
      <c r="U23"/>
    </row>
    <row r="24" spans="1:22">
      <c r="J24" s="1"/>
      <c r="M24" s="2"/>
      <c r="N24" s="2"/>
      <c r="O24" s="2"/>
      <c r="R24"/>
      <c r="S24"/>
      <c r="U24"/>
    </row>
    <row r="25" spans="1:22">
      <c r="J25" s="1"/>
      <c r="M25" s="2"/>
      <c r="N25" s="2"/>
      <c r="O25" s="2"/>
      <c r="R25"/>
      <c r="S25"/>
      <c r="U25"/>
    </row>
    <row r="26" spans="1:22">
      <c r="J26" s="1"/>
      <c r="M26" s="2"/>
      <c r="N26" s="2"/>
      <c r="O26" s="2"/>
      <c r="R26"/>
      <c r="S26"/>
      <c r="U26"/>
    </row>
    <row r="27" spans="1:22">
      <c r="J27" s="1"/>
      <c r="M27" s="2"/>
      <c r="N27" s="2"/>
      <c r="O27" s="2"/>
      <c r="R27"/>
      <c r="S27"/>
      <c r="U27"/>
    </row>
    <row r="28" spans="1:22">
      <c r="J28" s="1"/>
      <c r="M28" s="2"/>
      <c r="N28" s="2"/>
      <c r="O28" s="2"/>
      <c r="R28"/>
      <c r="S28"/>
      <c r="U28"/>
    </row>
    <row r="29" spans="1:22">
      <c r="J29" s="1"/>
      <c r="M29" s="2"/>
      <c r="N29" s="2"/>
      <c r="O29" s="2"/>
      <c r="R29"/>
      <c r="S29"/>
      <c r="U29"/>
    </row>
    <row r="30" spans="1:22">
      <c r="J30" s="1"/>
      <c r="M30" s="2"/>
      <c r="N30" s="2"/>
      <c r="O30" s="2"/>
      <c r="R30"/>
      <c r="S30"/>
      <c r="U30"/>
    </row>
    <row r="31" spans="1:22">
      <c r="J31" s="1"/>
      <c r="M31" s="2"/>
      <c r="N31" s="2"/>
      <c r="O31" s="2"/>
      <c r="R31"/>
      <c r="S31"/>
      <c r="U31"/>
    </row>
    <row r="32" spans="1:22">
      <c r="J32" s="1"/>
      <c r="M32" s="2"/>
      <c r="N32" s="2"/>
      <c r="O32" s="2"/>
      <c r="R32"/>
      <c r="S32"/>
      <c r="U32"/>
    </row>
    <row r="33" spans="10:21">
      <c r="J33" s="1"/>
      <c r="M33" s="2"/>
      <c r="N33" s="2"/>
      <c r="O33" s="2"/>
      <c r="R33"/>
      <c r="S33"/>
      <c r="U33"/>
    </row>
    <row r="34" spans="10:21">
      <c r="J34" s="1"/>
      <c r="M34" s="2"/>
      <c r="N34" s="2"/>
      <c r="O34" s="2"/>
      <c r="R34"/>
      <c r="S34"/>
      <c r="U34"/>
    </row>
    <row r="35" spans="10:21">
      <c r="J35" s="1"/>
      <c r="M35" s="2"/>
      <c r="N35" s="2"/>
      <c r="O35" s="2"/>
      <c r="R35"/>
      <c r="S35"/>
      <c r="U35"/>
    </row>
    <row r="36" spans="10:21">
      <c r="J36" s="1"/>
      <c r="M36" s="2"/>
      <c r="N36" s="2"/>
      <c r="O36" s="2"/>
      <c r="R36"/>
      <c r="S36"/>
      <c r="U36"/>
    </row>
    <row r="37" spans="10:21">
      <c r="J37" s="1"/>
      <c r="M37" s="2"/>
      <c r="N37" s="2"/>
      <c r="O37" s="2"/>
      <c r="R37"/>
      <c r="S37"/>
      <c r="U37"/>
    </row>
    <row r="38" spans="10:21">
      <c r="J38" s="1"/>
      <c r="M38" s="2"/>
      <c r="N38" s="2"/>
      <c r="O38" s="2"/>
      <c r="R38"/>
      <c r="S38"/>
      <c r="U38"/>
    </row>
    <row r="39" spans="10:21">
      <c r="J39" s="1"/>
      <c r="M39" s="2"/>
      <c r="N39" s="2"/>
      <c r="O39" s="2"/>
      <c r="R39"/>
      <c r="S39"/>
      <c r="U39"/>
    </row>
    <row r="40" spans="10:21">
      <c r="J40" s="1"/>
      <c r="M40" s="2"/>
      <c r="N40" s="2"/>
      <c r="O40" s="2"/>
      <c r="R40"/>
      <c r="S40"/>
      <c r="U40"/>
    </row>
    <row r="41" spans="10:21">
      <c r="J41" s="1"/>
      <c r="M41" s="2"/>
      <c r="N41" s="2"/>
      <c r="O41" s="2"/>
      <c r="R41"/>
      <c r="S41"/>
      <c r="U41"/>
    </row>
    <row r="42" spans="10:21">
      <c r="J42" s="1"/>
      <c r="M42" s="2"/>
      <c r="N42" s="2"/>
      <c r="O42" s="2"/>
      <c r="R42"/>
      <c r="S42"/>
      <c r="U42"/>
    </row>
    <row r="43" spans="10:21">
      <c r="J43" s="1"/>
      <c r="M43" s="2"/>
      <c r="N43" s="2"/>
      <c r="O43" s="2"/>
      <c r="R43"/>
      <c r="S43"/>
      <c r="U43"/>
    </row>
    <row r="44" spans="10:21">
      <c r="J44" s="1"/>
      <c r="M44" s="2"/>
      <c r="N44" s="2"/>
      <c r="O44" s="2"/>
      <c r="R44"/>
      <c r="S44"/>
      <c r="U44"/>
    </row>
    <row r="45" spans="10:21">
      <c r="J45" s="1"/>
      <c r="M45" s="2"/>
      <c r="N45" s="2"/>
      <c r="O45" s="2"/>
      <c r="R45"/>
      <c r="S45"/>
      <c r="U45"/>
    </row>
    <row r="46" spans="10:21">
      <c r="J46" s="1"/>
      <c r="M46" s="2"/>
      <c r="N46" s="2"/>
      <c r="O46" s="2"/>
      <c r="R46"/>
      <c r="S46"/>
      <c r="U46"/>
    </row>
    <row r="47" spans="10:21">
      <c r="J47" s="1"/>
      <c r="M47" s="2"/>
      <c r="N47" s="2"/>
      <c r="O47" s="2"/>
      <c r="R47"/>
      <c r="S47"/>
      <c r="U47"/>
    </row>
    <row r="48" spans="10:21">
      <c r="J48" s="1"/>
      <c r="M48" s="2"/>
      <c r="N48" s="2"/>
      <c r="O48" s="2"/>
      <c r="R48"/>
      <c r="S48"/>
      <c r="U48"/>
    </row>
    <row r="49" spans="10:21">
      <c r="J49" s="1"/>
      <c r="M49" s="2"/>
      <c r="N49" s="2"/>
      <c r="O49" s="2"/>
      <c r="R49"/>
      <c r="S49"/>
      <c r="U49"/>
    </row>
    <row r="50" spans="10:21">
      <c r="J50" s="1"/>
      <c r="M50" s="2"/>
      <c r="N50" s="2"/>
      <c r="O50" s="2"/>
      <c r="R50"/>
      <c r="S50"/>
      <c r="U50"/>
    </row>
    <row r="51" spans="10:21">
      <c r="J51" s="1"/>
      <c r="M51" s="2"/>
      <c r="N51" s="2"/>
      <c r="O51" s="2"/>
      <c r="R51"/>
      <c r="S51"/>
      <c r="U51"/>
    </row>
    <row r="52" spans="10:21">
      <c r="J52" s="1"/>
      <c r="M52" s="2"/>
      <c r="N52" s="2"/>
      <c r="O52" s="2"/>
      <c r="R52"/>
      <c r="S52"/>
      <c r="U52"/>
    </row>
    <row r="53" spans="10:21">
      <c r="J53" s="1"/>
      <c r="M53" s="2"/>
      <c r="N53" s="2"/>
      <c r="O53" s="2"/>
      <c r="R53"/>
      <c r="S53"/>
      <c r="U53"/>
    </row>
    <row r="54" spans="10:21">
      <c r="J54" s="1"/>
      <c r="M54" s="2"/>
      <c r="N54" s="2"/>
      <c r="O54" s="2"/>
      <c r="R54"/>
      <c r="S54"/>
      <c r="U54"/>
    </row>
    <row r="55" spans="10:21">
      <c r="J55" s="1"/>
      <c r="M55" s="2"/>
      <c r="N55" s="2"/>
      <c r="O55" s="2"/>
      <c r="R55"/>
      <c r="S55"/>
      <c r="U55"/>
    </row>
    <row r="56" spans="10:21">
      <c r="J56" s="1"/>
      <c r="M56" s="2"/>
      <c r="N56" s="2"/>
      <c r="O56" s="2"/>
      <c r="R56"/>
      <c r="S56"/>
      <c r="U56"/>
    </row>
    <row r="57" spans="10:21">
      <c r="J57" s="1"/>
      <c r="M57" s="2"/>
      <c r="N57" s="2"/>
      <c r="O57" s="2"/>
      <c r="R57"/>
      <c r="S57"/>
      <c r="U57"/>
    </row>
    <row r="58" spans="10:21">
      <c r="J58" s="1"/>
      <c r="M58" s="2"/>
      <c r="N58" s="2"/>
      <c r="O58" s="2"/>
      <c r="R58"/>
      <c r="S58"/>
      <c r="U58"/>
    </row>
    <row r="59" spans="10:21">
      <c r="J59" s="1"/>
      <c r="M59" s="2"/>
      <c r="N59" s="2"/>
      <c r="O59" s="2"/>
      <c r="R59"/>
      <c r="S59"/>
      <c r="U59"/>
    </row>
    <row r="60" spans="10:21">
      <c r="J60" s="1"/>
      <c r="M60" s="2"/>
      <c r="N60" s="2"/>
      <c r="O60" s="2"/>
      <c r="R60"/>
      <c r="S60"/>
      <c r="U60"/>
    </row>
    <row r="61" spans="10:21">
      <c r="J61" s="1"/>
      <c r="M61" s="2"/>
      <c r="N61" s="2"/>
      <c r="O61" s="2"/>
      <c r="R61"/>
      <c r="S61"/>
      <c r="U61"/>
    </row>
    <row r="62" spans="10:21">
      <c r="J62" s="1"/>
      <c r="M62" s="2"/>
      <c r="N62" s="2"/>
      <c r="O62" s="2"/>
      <c r="R62"/>
      <c r="S62"/>
      <c r="U62"/>
    </row>
    <row r="63" spans="10:21">
      <c r="J63" s="1"/>
      <c r="M63" s="2"/>
      <c r="N63" s="2"/>
      <c r="O63" s="2"/>
      <c r="R63"/>
      <c r="S63"/>
      <c r="U63"/>
    </row>
    <row r="64" spans="10:21">
      <c r="J64" s="1"/>
      <c r="M64" s="2"/>
      <c r="N64" s="2"/>
      <c r="O64" s="2"/>
      <c r="R64"/>
      <c r="S64"/>
      <c r="U64"/>
    </row>
    <row r="65" spans="10:21">
      <c r="J65" s="1"/>
      <c r="M65" s="2"/>
      <c r="N65" s="2"/>
      <c r="O65" s="2"/>
      <c r="R65"/>
      <c r="S65"/>
      <c r="U65"/>
    </row>
    <row r="66" spans="10:21">
      <c r="J66" s="1"/>
      <c r="M66" s="2"/>
      <c r="N66" s="2"/>
      <c r="O66" s="2"/>
      <c r="R66"/>
      <c r="S66"/>
      <c r="U66"/>
    </row>
    <row r="67" spans="10:21">
      <c r="J67" s="1"/>
      <c r="M67" s="2"/>
      <c r="N67" s="2"/>
      <c r="O67" s="2"/>
      <c r="R67"/>
      <c r="S67"/>
      <c r="U67"/>
    </row>
    <row r="68" spans="10:21">
      <c r="J68" s="1"/>
      <c r="M68" s="2"/>
      <c r="N68" s="2"/>
      <c r="O68" s="2"/>
      <c r="R68"/>
      <c r="S68"/>
      <c r="U68"/>
    </row>
    <row r="69" spans="10:21">
      <c r="J69" s="1"/>
      <c r="M69" s="2"/>
      <c r="N69" s="2"/>
      <c r="O69" s="2"/>
      <c r="R69"/>
      <c r="S69"/>
      <c r="U69"/>
    </row>
    <row r="70" spans="10:21">
      <c r="J70" s="1"/>
      <c r="M70" s="2"/>
      <c r="N70" s="2"/>
      <c r="O70" s="2"/>
      <c r="R70"/>
      <c r="S70"/>
      <c r="U70"/>
    </row>
    <row r="71" spans="10:21">
      <c r="J71" s="1"/>
      <c r="M71" s="2"/>
      <c r="N71" s="2"/>
      <c r="O71" s="2"/>
      <c r="R71"/>
      <c r="S71"/>
      <c r="U71"/>
    </row>
    <row r="72" spans="10:21">
      <c r="J72" s="1"/>
      <c r="M72" s="2"/>
      <c r="N72" s="2"/>
      <c r="O72" s="2"/>
      <c r="R72"/>
      <c r="S72"/>
      <c r="U72"/>
    </row>
    <row r="73" spans="10:21">
      <c r="J73" s="1"/>
      <c r="M73" s="2"/>
      <c r="N73" s="2"/>
      <c r="O73" s="2"/>
      <c r="R73"/>
      <c r="S73"/>
      <c r="U73"/>
    </row>
    <row r="74" spans="10:21">
      <c r="J74" s="1"/>
      <c r="M74" s="2"/>
      <c r="N74" s="2"/>
      <c r="O74" s="2"/>
      <c r="R74"/>
      <c r="S74"/>
      <c r="U74"/>
    </row>
    <row r="75" spans="10:21">
      <c r="J75" s="1"/>
      <c r="M75" s="2"/>
      <c r="N75" s="2"/>
      <c r="O75" s="2"/>
      <c r="R75"/>
      <c r="S75"/>
      <c r="U75"/>
    </row>
    <row r="76" spans="10:21">
      <c r="J76" s="1"/>
      <c r="M76" s="2"/>
      <c r="N76" s="2"/>
      <c r="O76" s="2"/>
      <c r="R76"/>
      <c r="S76"/>
      <c r="U76"/>
    </row>
    <row r="77" spans="10:21">
      <c r="J77" s="1"/>
      <c r="M77" s="2"/>
      <c r="N77" s="2"/>
      <c r="O77" s="2"/>
      <c r="R77"/>
      <c r="S77"/>
      <c r="U77"/>
    </row>
    <row r="78" spans="10:21">
      <c r="J78" s="1"/>
      <c r="M78" s="2"/>
      <c r="N78" s="2"/>
      <c r="O78" s="2"/>
      <c r="R78"/>
      <c r="S78"/>
      <c r="U78"/>
    </row>
    <row r="79" spans="10:21">
      <c r="J79" s="1"/>
      <c r="M79" s="2"/>
      <c r="N79" s="2"/>
      <c r="O79" s="2"/>
      <c r="R79"/>
      <c r="S79"/>
      <c r="U79"/>
    </row>
    <row r="80" spans="10:21">
      <c r="J80" s="1"/>
      <c r="M80" s="2"/>
      <c r="N80" s="2"/>
      <c r="O80" s="2"/>
      <c r="R80"/>
      <c r="S80"/>
      <c r="U80"/>
    </row>
    <row r="81" spans="8:21">
      <c r="J81" s="1"/>
      <c r="M81" s="2"/>
      <c r="N81" s="2"/>
      <c r="O81" s="2"/>
      <c r="R81"/>
      <c r="S81"/>
      <c r="U81"/>
    </row>
    <row r="82" spans="8:21">
      <c r="J82" s="1"/>
      <c r="M82" s="2"/>
      <c r="N82" s="2"/>
      <c r="O82" s="2"/>
      <c r="R82"/>
      <c r="S82"/>
      <c r="U82"/>
    </row>
    <row r="83" spans="8:21">
      <c r="J83" s="1"/>
      <c r="M83" s="2"/>
      <c r="N83" s="2"/>
      <c r="O83" s="2"/>
      <c r="R83"/>
      <c r="S83"/>
      <c r="U83"/>
    </row>
    <row r="84" spans="8:21">
      <c r="J84" s="1"/>
      <c r="M84" s="2"/>
      <c r="N84" s="2"/>
      <c r="O84" s="2"/>
      <c r="R84"/>
      <c r="S84"/>
      <c r="U84"/>
    </row>
    <row r="85" spans="8:21">
      <c r="J85" s="1"/>
      <c r="M85" s="2"/>
      <c r="N85" s="2"/>
      <c r="O85" s="2"/>
      <c r="R85"/>
      <c r="S85"/>
      <c r="U85"/>
    </row>
    <row r="86" spans="8:21">
      <c r="H86" s="1"/>
      <c r="K86" s="2"/>
      <c r="L86" s="2"/>
      <c r="M86" s="2"/>
      <c r="N86"/>
      <c r="O86" s="2"/>
      <c r="Q86"/>
      <c r="R86"/>
      <c r="S86"/>
      <c r="U86"/>
    </row>
    <row r="87" spans="8:21">
      <c r="H87" s="1"/>
      <c r="K87" s="2"/>
      <c r="L87" s="2"/>
      <c r="M87" s="2"/>
      <c r="N87"/>
      <c r="O87" s="2"/>
      <c r="Q87"/>
      <c r="R87"/>
      <c r="S87"/>
      <c r="U87"/>
    </row>
    <row r="88" spans="8:21">
      <c r="H88" s="1"/>
      <c r="K88" s="2"/>
      <c r="L88" s="2"/>
      <c r="M88" s="2"/>
      <c r="N88"/>
      <c r="O88" s="2"/>
      <c r="Q88"/>
      <c r="R88"/>
      <c r="S88"/>
      <c r="U88"/>
    </row>
    <row r="89" spans="8:21">
      <c r="H89" s="1"/>
      <c r="K89" s="2"/>
      <c r="L89" s="2"/>
      <c r="M89" s="2"/>
      <c r="N89"/>
      <c r="O89" s="2"/>
      <c r="Q89"/>
      <c r="R89"/>
      <c r="S89"/>
      <c r="U89"/>
    </row>
    <row r="90" spans="8:21">
      <c r="H90" s="1"/>
      <c r="K90" s="2"/>
      <c r="L90" s="2"/>
      <c r="M90" s="2"/>
      <c r="N90"/>
      <c r="O90" s="2"/>
      <c r="Q90"/>
      <c r="R90"/>
      <c r="S90"/>
      <c r="U90"/>
    </row>
    <row r="91" spans="8:21">
      <c r="H91" s="1"/>
      <c r="K91" s="2"/>
      <c r="L91" s="2"/>
      <c r="M91" s="2"/>
      <c r="N91"/>
      <c r="O91" s="2"/>
      <c r="Q91"/>
      <c r="R91"/>
      <c r="S91"/>
      <c r="U91"/>
    </row>
    <row r="92" spans="8:21">
      <c r="H92" s="1"/>
      <c r="K92" s="2"/>
      <c r="L92" s="2"/>
      <c r="M92" s="2"/>
      <c r="N92"/>
      <c r="O92" s="2"/>
      <c r="Q92"/>
      <c r="R92"/>
      <c r="S92"/>
      <c r="U92"/>
    </row>
    <row r="93" spans="8:21">
      <c r="H93" s="1"/>
      <c r="K93" s="2"/>
      <c r="L93" s="2"/>
      <c r="M93" s="2"/>
      <c r="N93"/>
      <c r="O93" s="2"/>
      <c r="Q93"/>
      <c r="R93"/>
      <c r="S93"/>
      <c r="U93"/>
    </row>
    <row r="94" spans="8:21">
      <c r="H94" s="1"/>
      <c r="K94" s="2"/>
      <c r="L94" s="2"/>
      <c r="M94" s="2"/>
      <c r="N94"/>
      <c r="O94" s="2"/>
      <c r="Q94"/>
      <c r="R94"/>
      <c r="S94"/>
      <c r="U94"/>
    </row>
    <row r="95" spans="8:21">
      <c r="H95" s="1"/>
      <c r="K95" s="2"/>
      <c r="L95" s="2"/>
      <c r="M95" s="2"/>
      <c r="N95"/>
      <c r="O95" s="2"/>
      <c r="Q95"/>
      <c r="R95"/>
      <c r="S95"/>
      <c r="U95"/>
    </row>
    <row r="96" spans="8:21">
      <c r="H96" s="1"/>
      <c r="K96" s="2"/>
      <c r="L96" s="2"/>
      <c r="M96" s="2"/>
      <c r="N96"/>
      <c r="O96" s="2"/>
      <c r="Q96"/>
      <c r="R96"/>
      <c r="S96"/>
      <c r="U96"/>
    </row>
    <row r="97" spans="8:21">
      <c r="H97" s="1"/>
      <c r="K97" s="2"/>
      <c r="L97" s="2"/>
      <c r="M97" s="2"/>
      <c r="N97"/>
      <c r="O97" s="2"/>
      <c r="Q97"/>
      <c r="R97"/>
      <c r="S97"/>
      <c r="U97"/>
    </row>
    <row r="98" spans="8:21">
      <c r="H98" s="1"/>
      <c r="K98" s="2"/>
      <c r="L98" s="2"/>
      <c r="M98" s="2"/>
      <c r="N98"/>
      <c r="O98" s="2"/>
      <c r="Q98"/>
      <c r="R98"/>
      <c r="S98"/>
      <c r="U98"/>
    </row>
    <row r="99" spans="8:21">
      <c r="H99" s="1"/>
      <c r="K99" s="2"/>
      <c r="L99" s="2"/>
      <c r="M99" s="2"/>
      <c r="N99"/>
      <c r="O99" s="2"/>
      <c r="Q99"/>
      <c r="R99"/>
      <c r="S99"/>
      <c r="U99"/>
    </row>
    <row r="100" spans="8:21">
      <c r="H100" s="1"/>
      <c r="K100" s="2"/>
      <c r="L100" s="2"/>
      <c r="M100" s="2"/>
      <c r="N100"/>
      <c r="O100" s="2"/>
      <c r="Q100"/>
      <c r="R100"/>
      <c r="S100"/>
      <c r="U100"/>
    </row>
    <row r="101" spans="8:21">
      <c r="H101" s="1"/>
      <c r="K101" s="2"/>
      <c r="L101" s="2"/>
      <c r="M101" s="2"/>
      <c r="N101"/>
      <c r="O101" s="2"/>
      <c r="Q101"/>
      <c r="R101"/>
      <c r="S101"/>
      <c r="U101"/>
    </row>
    <row r="102" spans="8:21">
      <c r="H102" s="1"/>
      <c r="K102" s="2"/>
      <c r="L102" s="2"/>
      <c r="M102" s="2"/>
      <c r="N102"/>
      <c r="O102" s="2"/>
      <c r="Q102"/>
      <c r="R102"/>
      <c r="S102"/>
      <c r="U102"/>
    </row>
    <row r="103" spans="8:21">
      <c r="H103" s="1"/>
      <c r="K103" s="2"/>
      <c r="L103" s="2"/>
      <c r="M103" s="2"/>
      <c r="N103"/>
      <c r="O103" s="2"/>
      <c r="Q103"/>
      <c r="R103"/>
      <c r="S103"/>
      <c r="U103"/>
    </row>
    <row r="104" spans="8:21">
      <c r="H104" s="1"/>
      <c r="K104" s="2"/>
      <c r="L104" s="2"/>
      <c r="M104" s="2"/>
      <c r="N104"/>
      <c r="O104" s="2"/>
      <c r="Q104"/>
      <c r="R104"/>
      <c r="S104"/>
      <c r="U104"/>
    </row>
    <row r="105" spans="8:21">
      <c r="H105" s="1"/>
      <c r="K105" s="2"/>
      <c r="L105" s="2"/>
      <c r="M105" s="2"/>
      <c r="N105"/>
      <c r="O105" s="2"/>
      <c r="Q105"/>
      <c r="R105"/>
      <c r="S105"/>
      <c r="U105"/>
    </row>
    <row r="106" spans="8:21">
      <c r="H106" s="1"/>
      <c r="K106" s="2"/>
      <c r="L106" s="2"/>
      <c r="M106" s="2"/>
      <c r="N106"/>
      <c r="O106" s="2"/>
      <c r="Q106"/>
      <c r="R106"/>
      <c r="S106"/>
      <c r="U106"/>
    </row>
    <row r="107" spans="8:21">
      <c r="H107" s="1"/>
      <c r="K107" s="2"/>
      <c r="L107" s="2"/>
      <c r="M107" s="2"/>
      <c r="N107"/>
      <c r="O107" s="2"/>
      <c r="Q107"/>
      <c r="R107"/>
      <c r="S107"/>
      <c r="U107"/>
    </row>
    <row r="108" spans="8:21">
      <c r="H108" s="1"/>
      <c r="K108" s="2"/>
      <c r="L108" s="2"/>
      <c r="M108" s="2"/>
      <c r="N108"/>
      <c r="O108" s="2"/>
      <c r="Q108"/>
      <c r="R108"/>
      <c r="S108"/>
      <c r="U108"/>
    </row>
    <row r="109" spans="8:21">
      <c r="H109" s="1"/>
      <c r="K109" s="2"/>
      <c r="L109" s="2"/>
      <c r="M109" s="2"/>
      <c r="N109"/>
      <c r="O109" s="2"/>
      <c r="Q109"/>
      <c r="R109"/>
      <c r="S109"/>
      <c r="U109"/>
    </row>
    <row r="110" spans="8:21">
      <c r="H110" s="1"/>
      <c r="K110" s="2"/>
      <c r="L110" s="2"/>
      <c r="M110" s="2"/>
      <c r="N110"/>
      <c r="O110" s="2"/>
      <c r="Q110"/>
      <c r="R110"/>
      <c r="S110"/>
      <c r="U110"/>
    </row>
    <row r="111" spans="8:21">
      <c r="H111" s="1"/>
      <c r="K111" s="2"/>
      <c r="L111" s="2"/>
      <c r="M111" s="2"/>
      <c r="N111"/>
      <c r="O111" s="2"/>
      <c r="Q111"/>
      <c r="R111"/>
      <c r="S111"/>
      <c r="U111"/>
    </row>
    <row r="112" spans="8:21">
      <c r="H112" s="1"/>
      <c r="K112" s="2"/>
      <c r="L112" s="2"/>
      <c r="M112" s="2"/>
      <c r="N112"/>
      <c r="O112" s="2"/>
      <c r="Q112"/>
      <c r="R112"/>
      <c r="S112"/>
      <c r="U112"/>
    </row>
    <row r="113" spans="8:21">
      <c r="H113" s="1"/>
      <c r="K113" s="2"/>
      <c r="L113" s="2"/>
      <c r="M113" s="2"/>
      <c r="N113"/>
      <c r="O113" s="2"/>
      <c r="Q113"/>
      <c r="R113"/>
      <c r="S113"/>
      <c r="U113"/>
    </row>
    <row r="114" spans="8:21">
      <c r="J114" s="1"/>
      <c r="M114" s="2"/>
      <c r="N114" s="2"/>
      <c r="O114" s="2"/>
      <c r="R114"/>
      <c r="S114"/>
      <c r="U114"/>
    </row>
    <row r="115" spans="8:21">
      <c r="J115" s="1"/>
      <c r="M115" s="2"/>
      <c r="N115" s="2"/>
      <c r="O115" s="2"/>
      <c r="R115"/>
      <c r="S115"/>
      <c r="U115"/>
    </row>
    <row r="116" spans="8:21">
      <c r="J116" s="1"/>
      <c r="M116" s="2"/>
      <c r="N116" s="2"/>
      <c r="O116" s="2"/>
      <c r="R116"/>
      <c r="S116"/>
      <c r="U116"/>
    </row>
    <row r="117" spans="8:21">
      <c r="J117" s="1"/>
      <c r="M117" s="2"/>
      <c r="N117" s="2"/>
      <c r="O117" s="2"/>
      <c r="R117"/>
      <c r="S117"/>
      <c r="U117"/>
    </row>
    <row r="118" spans="8:21">
      <c r="J118" s="1"/>
      <c r="M118" s="2"/>
      <c r="N118" s="2"/>
      <c r="O118" s="2"/>
      <c r="R118"/>
      <c r="S118"/>
      <c r="U118"/>
    </row>
    <row r="119" spans="8:21">
      <c r="J119" s="1"/>
      <c r="M119" s="2"/>
      <c r="N119" s="2"/>
      <c r="O119" s="2"/>
      <c r="R119"/>
      <c r="S119"/>
      <c r="U119"/>
    </row>
    <row r="120" spans="8:21">
      <c r="J120" s="1"/>
      <c r="M120" s="2"/>
      <c r="N120" s="2"/>
      <c r="O120" s="2"/>
      <c r="R120"/>
      <c r="S120"/>
      <c r="U120"/>
    </row>
    <row r="121" spans="8:21">
      <c r="J121" s="1"/>
      <c r="M121" s="2"/>
      <c r="N121" s="2"/>
      <c r="O121" s="2"/>
      <c r="R121"/>
      <c r="S121"/>
      <c r="U121"/>
    </row>
    <row r="122" spans="8:21">
      <c r="J122" s="1"/>
      <c r="M122" s="2"/>
      <c r="N122" s="2"/>
      <c r="O122" s="2"/>
      <c r="R122"/>
      <c r="S122"/>
      <c r="U122"/>
    </row>
    <row r="123" spans="8:21">
      <c r="J123" s="1"/>
      <c r="M123" s="2"/>
      <c r="N123" s="2"/>
      <c r="O123" s="2"/>
      <c r="R123"/>
      <c r="S123"/>
      <c r="U123"/>
    </row>
    <row r="124" spans="8:21">
      <c r="J124" s="1"/>
      <c r="M124" s="2"/>
      <c r="N124" s="2"/>
      <c r="O124" s="2"/>
      <c r="R124"/>
      <c r="S124"/>
      <c r="U124"/>
    </row>
    <row r="125" spans="8:21">
      <c r="J125" s="1"/>
      <c r="M125" s="2"/>
      <c r="N125" s="2"/>
      <c r="O125" s="2"/>
      <c r="R125"/>
      <c r="S125"/>
      <c r="U125"/>
    </row>
    <row r="126" spans="8:21">
      <c r="J126" s="1"/>
      <c r="M126" s="2"/>
      <c r="N126" s="2"/>
      <c r="O126" s="2"/>
      <c r="R126"/>
      <c r="S126"/>
      <c r="U126"/>
    </row>
    <row r="127" spans="8:21">
      <c r="J127" s="1"/>
      <c r="M127" s="2"/>
      <c r="N127" s="2"/>
      <c r="O127" s="2"/>
      <c r="R127"/>
      <c r="S127"/>
      <c r="U127"/>
    </row>
    <row r="128" spans="8:21">
      <c r="J128" s="1"/>
      <c r="M128" s="2"/>
      <c r="N128" s="2"/>
      <c r="O128" s="2"/>
      <c r="R128"/>
      <c r="S128"/>
      <c r="U128"/>
    </row>
    <row r="129" spans="10:21">
      <c r="J129" s="1"/>
      <c r="M129" s="2"/>
      <c r="N129" s="2"/>
      <c r="O129" s="2"/>
      <c r="R129"/>
      <c r="S129"/>
      <c r="U129"/>
    </row>
    <row r="130" spans="10:21">
      <c r="J130" s="1"/>
      <c r="M130" s="2"/>
      <c r="N130" s="2"/>
      <c r="O130" s="2"/>
      <c r="R130"/>
      <c r="S130"/>
      <c r="U130"/>
    </row>
    <row r="131" spans="10:21">
      <c r="J131" s="1"/>
      <c r="M131" s="2"/>
      <c r="N131" s="2"/>
      <c r="O131" s="2"/>
      <c r="R131"/>
      <c r="S131"/>
      <c r="U131"/>
    </row>
    <row r="132" spans="10:21">
      <c r="J132" s="1"/>
      <c r="M132" s="2"/>
      <c r="N132" s="2"/>
      <c r="O132" s="2"/>
      <c r="R132"/>
      <c r="S132"/>
      <c r="U132"/>
    </row>
    <row r="133" spans="10:21">
      <c r="J133" s="1"/>
      <c r="M133" s="2"/>
      <c r="N133" s="2"/>
      <c r="O133" s="2"/>
      <c r="R133"/>
      <c r="S133"/>
      <c r="U133"/>
    </row>
    <row r="134" spans="10:21">
      <c r="J134" s="1"/>
      <c r="M134" s="2"/>
      <c r="N134" s="2"/>
      <c r="O134" s="2"/>
      <c r="R134"/>
      <c r="S134"/>
      <c r="U134"/>
    </row>
    <row r="135" spans="10:21">
      <c r="J135" s="1"/>
      <c r="M135" s="2"/>
      <c r="N135" s="2"/>
      <c r="O135" s="2"/>
      <c r="R135"/>
      <c r="S135"/>
      <c r="U135"/>
    </row>
    <row r="136" spans="10:21">
      <c r="J136" s="1"/>
      <c r="M136" s="2"/>
      <c r="N136" s="2"/>
      <c r="O136" s="2"/>
      <c r="R136"/>
      <c r="S136"/>
      <c r="U136"/>
    </row>
    <row r="137" spans="10:21">
      <c r="J137" s="1"/>
      <c r="M137" s="2"/>
      <c r="N137" s="2"/>
      <c r="O137" s="2"/>
      <c r="R137"/>
      <c r="S137"/>
      <c r="U137"/>
    </row>
    <row r="138" spans="10:21">
      <c r="J138" s="1"/>
      <c r="M138" s="2"/>
      <c r="N138" s="2"/>
      <c r="O138" s="2"/>
      <c r="R138"/>
      <c r="S138"/>
      <c r="U138"/>
    </row>
    <row r="139" spans="10:21">
      <c r="J139" s="1"/>
      <c r="M139" s="2"/>
      <c r="N139" s="2"/>
      <c r="O139" s="2"/>
      <c r="R139"/>
      <c r="S139"/>
      <c r="U139"/>
    </row>
    <row r="140" spans="10:21">
      <c r="J140" s="1"/>
      <c r="M140" s="2"/>
      <c r="N140" s="2"/>
      <c r="O140" s="2"/>
      <c r="R140"/>
      <c r="S140"/>
      <c r="U140"/>
    </row>
    <row r="141" spans="10:21">
      <c r="J141" s="1"/>
      <c r="M141" s="2"/>
      <c r="N141" s="2"/>
      <c r="O141" s="2"/>
      <c r="R141"/>
      <c r="S141"/>
      <c r="U141"/>
    </row>
    <row r="142" spans="10:21">
      <c r="J142" s="1"/>
      <c r="M142" s="2"/>
      <c r="N142" s="2"/>
      <c r="O142" s="2"/>
      <c r="R142"/>
      <c r="S142"/>
      <c r="U142"/>
    </row>
    <row r="143" spans="10:21">
      <c r="J143" s="1"/>
      <c r="M143" s="2"/>
      <c r="N143" s="2"/>
      <c r="O143" s="2"/>
      <c r="R143"/>
      <c r="S143"/>
      <c r="U143"/>
    </row>
    <row r="144" spans="10:21">
      <c r="J144" s="1"/>
      <c r="M144" s="2"/>
      <c r="N144" s="2"/>
      <c r="O144" s="2"/>
      <c r="R144"/>
      <c r="S144"/>
      <c r="U144"/>
    </row>
    <row r="145" spans="10:21">
      <c r="J145" s="1"/>
      <c r="M145" s="2"/>
      <c r="N145" s="2"/>
      <c r="O145" s="2"/>
      <c r="R145"/>
      <c r="S145"/>
      <c r="U145"/>
    </row>
    <row r="146" spans="10:21">
      <c r="J146" s="1"/>
      <c r="M146" s="2"/>
      <c r="N146" s="2"/>
      <c r="O146" s="2"/>
      <c r="R146"/>
      <c r="S146"/>
      <c r="U146"/>
    </row>
    <row r="147" spans="10:21">
      <c r="J147" s="1"/>
      <c r="M147" s="2"/>
      <c r="N147" s="2"/>
      <c r="O147" s="2"/>
      <c r="R147"/>
      <c r="S147"/>
      <c r="U147"/>
    </row>
    <row r="148" spans="10:21">
      <c r="J148" s="1"/>
      <c r="M148" s="2"/>
      <c r="N148" s="2"/>
      <c r="O148" s="2"/>
      <c r="R148"/>
      <c r="S148"/>
      <c r="U148"/>
    </row>
    <row r="149" spans="10:21">
      <c r="J149" s="1"/>
      <c r="M149" s="2"/>
      <c r="N149" s="2"/>
      <c r="O149" s="2"/>
      <c r="R149"/>
      <c r="S149"/>
      <c r="U149"/>
    </row>
    <row r="150" spans="10:21">
      <c r="J150" s="1"/>
      <c r="M150" s="2"/>
      <c r="N150" s="2"/>
      <c r="O150" s="2"/>
      <c r="R150"/>
      <c r="S150"/>
      <c r="U150"/>
    </row>
    <row r="151" spans="10:21">
      <c r="J151" s="1"/>
      <c r="M151" s="2"/>
      <c r="N151" s="2"/>
      <c r="O151" s="2"/>
      <c r="R151"/>
      <c r="S151"/>
      <c r="U151"/>
    </row>
    <row r="152" spans="10:21">
      <c r="J152" s="1"/>
      <c r="M152" s="2"/>
      <c r="N152" s="2"/>
      <c r="O152" s="2"/>
      <c r="R152"/>
      <c r="S152"/>
      <c r="U152"/>
    </row>
    <row r="153" spans="10:21">
      <c r="J153" s="1"/>
      <c r="M153" s="2"/>
      <c r="N153" s="2"/>
      <c r="O153" s="2"/>
      <c r="R153"/>
      <c r="S153"/>
      <c r="U153"/>
    </row>
    <row r="154" spans="10:21">
      <c r="J154" s="1"/>
      <c r="M154" s="2"/>
      <c r="N154" s="2"/>
      <c r="O154" s="2"/>
      <c r="R154"/>
      <c r="S154"/>
      <c r="U154"/>
    </row>
    <row r="155" spans="10:21">
      <c r="J155" s="1"/>
      <c r="M155" s="2"/>
      <c r="N155" s="2"/>
      <c r="O155" s="2"/>
      <c r="R155"/>
      <c r="S155"/>
      <c r="U155"/>
    </row>
    <row r="156" spans="10:21">
      <c r="J156" s="1"/>
      <c r="M156" s="2"/>
      <c r="N156" s="2"/>
      <c r="O156" s="2"/>
      <c r="R156"/>
      <c r="S156"/>
      <c r="U156"/>
    </row>
    <row r="157" spans="10:21">
      <c r="J157" s="1"/>
      <c r="M157" s="2"/>
      <c r="N157" s="2"/>
      <c r="O157" s="2"/>
      <c r="R157"/>
      <c r="S157"/>
      <c r="U157"/>
    </row>
    <row r="158" spans="10:21">
      <c r="J158" s="1"/>
      <c r="M158" s="2"/>
      <c r="N158" s="2"/>
      <c r="O158" s="2"/>
      <c r="R158"/>
      <c r="S158"/>
      <c r="U158"/>
    </row>
    <row r="159" spans="10:21">
      <c r="J159" s="1"/>
      <c r="M159" s="2"/>
      <c r="N159" s="2"/>
      <c r="O159" s="2"/>
      <c r="R159"/>
      <c r="S159"/>
      <c r="U159"/>
    </row>
    <row r="160" spans="10:21">
      <c r="J160" s="1"/>
      <c r="M160" s="2"/>
      <c r="N160" s="2"/>
      <c r="O160" s="2"/>
      <c r="R160"/>
      <c r="S160"/>
      <c r="U160"/>
    </row>
    <row r="161" spans="10:21">
      <c r="J161" s="1"/>
      <c r="M161" s="2"/>
      <c r="N161" s="2"/>
      <c r="O161" s="2"/>
      <c r="R161"/>
      <c r="S161"/>
      <c r="U161"/>
    </row>
    <row r="162" spans="10:21">
      <c r="J162" s="1"/>
      <c r="M162" s="2"/>
      <c r="N162" s="2"/>
      <c r="O162" s="2"/>
      <c r="R162"/>
      <c r="S162"/>
      <c r="U162"/>
    </row>
    <row r="163" spans="10:21">
      <c r="J163" s="1"/>
      <c r="M163" s="2"/>
      <c r="N163" s="2"/>
      <c r="O163" s="2"/>
      <c r="R163"/>
      <c r="S163"/>
      <c r="U163"/>
    </row>
    <row r="164" spans="10:21">
      <c r="J164" s="1"/>
      <c r="M164" s="2"/>
      <c r="N164" s="2"/>
      <c r="O164" s="2"/>
      <c r="R164"/>
      <c r="S164"/>
      <c r="U164"/>
    </row>
    <row r="165" spans="10:21">
      <c r="J165" s="1"/>
      <c r="M165" s="2"/>
      <c r="N165" s="2"/>
      <c r="O165" s="2"/>
      <c r="R165"/>
      <c r="S165"/>
      <c r="U165"/>
    </row>
    <row r="166" spans="10:21">
      <c r="J166" s="1"/>
      <c r="M166" s="2"/>
      <c r="N166" s="2"/>
      <c r="O166" s="2"/>
      <c r="R166"/>
      <c r="S166"/>
      <c r="U166"/>
    </row>
    <row r="167" spans="10:21">
      <c r="J167" s="1"/>
      <c r="M167" s="2"/>
      <c r="N167" s="2"/>
      <c r="O167" s="2"/>
      <c r="R167"/>
      <c r="S167"/>
      <c r="U167"/>
    </row>
    <row r="168" spans="10:21">
      <c r="J168" s="1"/>
      <c r="M168" s="2"/>
      <c r="N168" s="2"/>
      <c r="O168" s="2"/>
      <c r="R168"/>
      <c r="S168"/>
      <c r="U168"/>
    </row>
    <row r="169" spans="10:21">
      <c r="J169" s="1"/>
      <c r="M169" s="2"/>
      <c r="N169" s="2"/>
      <c r="O169" s="2"/>
      <c r="R169"/>
      <c r="S169"/>
      <c r="U169"/>
    </row>
    <row r="170" spans="10:21">
      <c r="J170" s="1"/>
      <c r="M170" s="2"/>
      <c r="N170" s="2"/>
      <c r="O170" s="2"/>
      <c r="R170"/>
      <c r="S170"/>
      <c r="U170"/>
    </row>
    <row r="171" spans="10:21">
      <c r="J171" s="1"/>
      <c r="M171" s="2"/>
      <c r="N171" s="2"/>
      <c r="O171" s="2"/>
      <c r="R171"/>
      <c r="S171"/>
      <c r="U171"/>
    </row>
    <row r="172" spans="10:21">
      <c r="J172" s="1"/>
      <c r="M172" s="2"/>
      <c r="N172" s="2"/>
      <c r="O172" s="2"/>
      <c r="R172"/>
      <c r="S172"/>
      <c r="U172"/>
    </row>
    <row r="173" spans="10:21">
      <c r="J173" s="1"/>
      <c r="M173" s="2"/>
      <c r="N173" s="2"/>
      <c r="O173" s="2"/>
      <c r="R173"/>
      <c r="S173"/>
      <c r="U173"/>
    </row>
    <row r="174" spans="10:21">
      <c r="J174" s="1"/>
      <c r="M174" s="2"/>
      <c r="N174" s="2"/>
      <c r="O174" s="2"/>
      <c r="R174"/>
      <c r="S174"/>
      <c r="U174"/>
    </row>
    <row r="175" spans="10:21">
      <c r="J175" s="1"/>
      <c r="M175" s="2"/>
      <c r="N175" s="2"/>
      <c r="O175" s="2"/>
      <c r="R175"/>
      <c r="S175"/>
      <c r="U175"/>
    </row>
    <row r="176" spans="10:21">
      <c r="J176" s="1"/>
      <c r="M176" s="2"/>
      <c r="N176" s="2"/>
      <c r="O176" s="2"/>
      <c r="R176"/>
      <c r="S176"/>
      <c r="U176"/>
    </row>
    <row r="177" spans="10:21">
      <c r="J177" s="1"/>
      <c r="M177" s="2"/>
      <c r="N177" s="2"/>
      <c r="O177" s="2"/>
      <c r="R177"/>
      <c r="S177"/>
      <c r="U177"/>
    </row>
    <row r="178" spans="10:21">
      <c r="J178" s="1"/>
      <c r="M178" s="2"/>
      <c r="N178" s="2"/>
      <c r="O178" s="2"/>
      <c r="R178"/>
      <c r="S178"/>
      <c r="U178"/>
    </row>
    <row r="179" spans="10:21">
      <c r="J179" s="1"/>
      <c r="M179" s="2"/>
      <c r="N179" s="2"/>
      <c r="O179" s="2"/>
      <c r="R179"/>
      <c r="S179"/>
      <c r="U179"/>
    </row>
    <row r="180" spans="10:21">
      <c r="J180" s="1"/>
      <c r="M180" s="2"/>
      <c r="N180" s="2"/>
      <c r="O180" s="2"/>
      <c r="R180"/>
      <c r="S180"/>
      <c r="U180"/>
    </row>
    <row r="181" spans="10:21">
      <c r="J181" s="1"/>
      <c r="M181" s="2"/>
      <c r="N181" s="2"/>
      <c r="O181" s="2"/>
      <c r="R181"/>
      <c r="S181"/>
      <c r="U181"/>
    </row>
    <row r="182" spans="10:21">
      <c r="J182" s="1"/>
      <c r="M182" s="2"/>
      <c r="N182" s="2"/>
      <c r="O182" s="2"/>
      <c r="R182"/>
      <c r="S182"/>
      <c r="U182"/>
    </row>
    <row r="183" spans="10:21">
      <c r="J183" s="1"/>
      <c r="M183" s="2"/>
      <c r="N183" s="2"/>
      <c r="O183" s="2"/>
      <c r="R183"/>
      <c r="S183"/>
      <c r="U183"/>
    </row>
    <row r="184" spans="10:21">
      <c r="J184" s="1"/>
      <c r="M184" s="2"/>
      <c r="N184" s="2"/>
      <c r="O184" s="2"/>
      <c r="R184"/>
      <c r="S184"/>
      <c r="U184"/>
    </row>
    <row r="185" spans="10:21">
      <c r="J185" s="1"/>
      <c r="M185" s="2"/>
      <c r="N185" s="2"/>
      <c r="O185" s="2"/>
      <c r="R185"/>
      <c r="S185"/>
      <c r="U185"/>
    </row>
    <row r="186" spans="10:21">
      <c r="J186" s="1"/>
      <c r="M186" s="2"/>
      <c r="N186" s="2"/>
      <c r="O186" s="2"/>
      <c r="R186"/>
      <c r="S186"/>
      <c r="U186"/>
    </row>
    <row r="187" spans="10:21">
      <c r="J187" s="1"/>
      <c r="M187" s="2"/>
      <c r="N187" s="2"/>
      <c r="O187" s="2"/>
      <c r="R187"/>
      <c r="S187"/>
      <c r="U187"/>
    </row>
    <row r="188" spans="10:21">
      <c r="J188" s="1"/>
      <c r="M188" s="2"/>
      <c r="N188" s="2"/>
      <c r="O188" s="2"/>
      <c r="R188"/>
      <c r="S188"/>
      <c r="U188"/>
    </row>
    <row r="189" spans="10:21">
      <c r="J189" s="1"/>
      <c r="M189" s="2"/>
      <c r="N189" s="2"/>
      <c r="O189" s="2"/>
      <c r="R189"/>
      <c r="S189"/>
      <c r="U189"/>
    </row>
    <row r="190" spans="10:21">
      <c r="J190" s="1"/>
      <c r="M190" s="2"/>
      <c r="N190" s="2"/>
      <c r="O190" s="2"/>
      <c r="R190"/>
      <c r="S190"/>
      <c r="U190"/>
    </row>
    <row r="191" spans="10:21">
      <c r="J191" s="1"/>
      <c r="M191" s="2"/>
      <c r="N191" s="2"/>
      <c r="O191" s="2"/>
      <c r="R191"/>
      <c r="S191"/>
      <c r="U191"/>
    </row>
    <row r="192" spans="10:21">
      <c r="J192" s="1"/>
      <c r="M192" s="2"/>
      <c r="N192" s="2"/>
      <c r="O192" s="2"/>
      <c r="R192"/>
      <c r="S192"/>
      <c r="U192"/>
    </row>
    <row r="193" spans="10:21">
      <c r="J193" s="1"/>
      <c r="M193" s="2"/>
      <c r="N193" s="2"/>
      <c r="O193" s="2"/>
      <c r="R193"/>
      <c r="S193"/>
      <c r="U193"/>
    </row>
    <row r="194" spans="10:21">
      <c r="J194" s="1"/>
      <c r="M194" s="2"/>
      <c r="N194" s="2"/>
      <c r="O194" s="2"/>
      <c r="R194"/>
      <c r="S194"/>
      <c r="U194"/>
    </row>
    <row r="195" spans="10:21">
      <c r="J195" s="1"/>
      <c r="M195" s="2"/>
      <c r="N195" s="2"/>
      <c r="O195" s="2"/>
      <c r="R195"/>
      <c r="S195"/>
      <c r="U195"/>
    </row>
    <row r="196" spans="10:21">
      <c r="J196" s="1"/>
      <c r="M196" s="2"/>
      <c r="N196" s="2"/>
      <c r="O196" s="2"/>
      <c r="R196"/>
      <c r="S196"/>
      <c r="U196"/>
    </row>
    <row r="197" spans="10:21">
      <c r="J197" s="1"/>
      <c r="M197" s="2"/>
      <c r="N197" s="2"/>
      <c r="O197" s="2"/>
      <c r="R197"/>
      <c r="S197"/>
      <c r="U197"/>
    </row>
    <row r="198" spans="10:21">
      <c r="J198" s="1"/>
      <c r="M198" s="2"/>
      <c r="N198" s="2"/>
      <c r="O198" s="2"/>
      <c r="R198"/>
      <c r="S198"/>
      <c r="U198"/>
    </row>
    <row r="199" spans="10:21">
      <c r="J199" s="1"/>
      <c r="M199" s="2"/>
      <c r="N199" s="2"/>
      <c r="O199" s="2"/>
      <c r="R199"/>
      <c r="S199"/>
      <c r="U199"/>
    </row>
    <row r="200" spans="10:21">
      <c r="J200" s="1"/>
      <c r="M200" s="2"/>
      <c r="N200" s="2"/>
      <c r="O200" s="2"/>
      <c r="R200"/>
      <c r="S200"/>
      <c r="U200"/>
    </row>
    <row r="201" spans="10:21">
      <c r="J201" s="1"/>
      <c r="M201" s="2"/>
      <c r="N201" s="2"/>
      <c r="O201" s="2"/>
      <c r="R201"/>
      <c r="S201"/>
      <c r="U201"/>
    </row>
    <row r="202" spans="10:21">
      <c r="J202" s="1"/>
      <c r="M202" s="2"/>
      <c r="N202" s="2"/>
      <c r="O202" s="2"/>
      <c r="R202"/>
      <c r="S202"/>
      <c r="U202"/>
    </row>
    <row r="203" spans="10:21">
      <c r="J203" s="1"/>
      <c r="M203" s="2"/>
      <c r="N203" s="2"/>
      <c r="O203" s="2"/>
      <c r="R203"/>
      <c r="S203"/>
      <c r="U203"/>
    </row>
    <row r="204" spans="10:21">
      <c r="J204" s="1"/>
      <c r="M204" s="2"/>
      <c r="N204" s="2"/>
      <c r="O204" s="2"/>
      <c r="R204"/>
      <c r="S204"/>
      <c r="U204"/>
    </row>
    <row r="205" spans="10:21">
      <c r="J205" s="1"/>
      <c r="M205" s="2"/>
      <c r="N205" s="2"/>
      <c r="O205" s="2"/>
      <c r="R205"/>
      <c r="S205"/>
      <c r="U205"/>
    </row>
    <row r="206" spans="10:21">
      <c r="J206" s="1"/>
      <c r="M206" s="2"/>
      <c r="N206" s="2"/>
      <c r="O206" s="2"/>
      <c r="R206"/>
      <c r="S206"/>
      <c r="U206"/>
    </row>
    <row r="207" spans="10:21">
      <c r="J207" s="1"/>
      <c r="M207" s="2"/>
      <c r="N207" s="2"/>
      <c r="O207" s="2"/>
      <c r="R207"/>
      <c r="S207"/>
      <c r="U207"/>
    </row>
    <row r="208" spans="10:21">
      <c r="J208" s="1"/>
      <c r="M208" s="2"/>
      <c r="N208" s="2"/>
      <c r="O208" s="2"/>
      <c r="R208"/>
      <c r="S208"/>
      <c r="U208"/>
    </row>
    <row r="209" spans="10:21">
      <c r="J209" s="1"/>
      <c r="M209" s="2"/>
      <c r="N209" s="2"/>
      <c r="O209" s="2"/>
      <c r="R209"/>
      <c r="S209"/>
      <c r="U209"/>
    </row>
    <row r="210" spans="10:21">
      <c r="J210" s="1"/>
      <c r="M210" s="2"/>
      <c r="N210" s="2"/>
      <c r="O210" s="2"/>
      <c r="R210"/>
      <c r="S210"/>
      <c r="U210"/>
    </row>
    <row r="211" spans="10:21">
      <c r="J211" s="1"/>
      <c r="M211" s="2"/>
      <c r="N211" s="2"/>
      <c r="O211" s="2"/>
      <c r="R211"/>
      <c r="S211"/>
      <c r="U211"/>
    </row>
    <row r="212" spans="10:21">
      <c r="J212" s="1"/>
      <c r="M212" s="2"/>
      <c r="N212" s="2"/>
      <c r="O212" s="2"/>
      <c r="R212"/>
      <c r="S212"/>
      <c r="U212"/>
    </row>
    <row r="213" spans="10:21">
      <c r="J213" s="1"/>
      <c r="M213" s="2"/>
      <c r="N213" s="2"/>
      <c r="O213" s="2"/>
      <c r="R213"/>
      <c r="S213"/>
      <c r="U213"/>
    </row>
    <row r="214" spans="10:21">
      <c r="J214" s="1"/>
      <c r="M214" s="2"/>
      <c r="N214" s="2"/>
      <c r="O214" s="2"/>
      <c r="R214"/>
      <c r="S214"/>
      <c r="U214"/>
    </row>
    <row r="215" spans="10:21">
      <c r="J215" s="1"/>
      <c r="M215" s="2"/>
      <c r="N215" s="2"/>
      <c r="O215" s="2"/>
      <c r="R215"/>
      <c r="S215"/>
      <c r="U215"/>
    </row>
    <row r="216" spans="10:21">
      <c r="J216" s="1"/>
      <c r="M216" s="2"/>
      <c r="N216" s="2"/>
      <c r="O216" s="2"/>
      <c r="R216"/>
      <c r="S216"/>
      <c r="U216"/>
    </row>
    <row r="217" spans="10:21">
      <c r="J217" s="1"/>
      <c r="M217" s="2"/>
      <c r="N217" s="2"/>
      <c r="O217" s="2"/>
      <c r="R217"/>
      <c r="S217"/>
      <c r="U217"/>
    </row>
    <row r="218" spans="10:21">
      <c r="J218" s="1"/>
      <c r="M218" s="2"/>
      <c r="N218" s="2"/>
      <c r="O218" s="2"/>
      <c r="R218"/>
      <c r="S218"/>
      <c r="U218"/>
    </row>
    <row r="219" spans="10:21">
      <c r="J219" s="1"/>
      <c r="M219" s="2"/>
      <c r="N219" s="2"/>
      <c r="O219" s="2"/>
      <c r="R219"/>
      <c r="S219"/>
      <c r="U219"/>
    </row>
    <row r="220" spans="10:21">
      <c r="J220" s="1"/>
      <c r="M220" s="2"/>
      <c r="N220" s="2"/>
      <c r="O220" s="2"/>
      <c r="R220"/>
      <c r="S220"/>
      <c r="U220"/>
    </row>
    <row r="221" spans="10:21">
      <c r="J221" s="1"/>
      <c r="M221" s="2"/>
      <c r="N221" s="2"/>
      <c r="O221" s="2"/>
      <c r="R221"/>
      <c r="S221"/>
      <c r="U221"/>
    </row>
    <row r="222" spans="10:21">
      <c r="J222" s="1"/>
      <c r="M222" s="2"/>
      <c r="N222" s="2"/>
      <c r="O222" s="2"/>
      <c r="R222"/>
      <c r="S222"/>
      <c r="U222"/>
    </row>
    <row r="223" spans="10:21">
      <c r="J223" s="1"/>
      <c r="M223" s="2"/>
      <c r="N223" s="2"/>
      <c r="O223" s="2"/>
      <c r="R223"/>
      <c r="S223"/>
      <c r="U223"/>
    </row>
    <row r="224" spans="10:21">
      <c r="J224" s="1"/>
      <c r="M224" s="2"/>
      <c r="N224" s="2"/>
      <c r="O224" s="2"/>
      <c r="R224"/>
      <c r="S224"/>
      <c r="U224"/>
    </row>
    <row r="225" spans="10:21">
      <c r="J225" s="1"/>
      <c r="M225" s="2"/>
      <c r="N225" s="2"/>
      <c r="O225" s="2"/>
      <c r="R225"/>
      <c r="S225"/>
      <c r="U225"/>
    </row>
    <row r="226" spans="10:21">
      <c r="J226" s="1"/>
      <c r="M226" s="2"/>
      <c r="N226" s="2"/>
      <c r="O226" s="2"/>
      <c r="R226"/>
      <c r="S226"/>
      <c r="U226"/>
    </row>
    <row r="227" spans="10:21">
      <c r="J227" s="1"/>
      <c r="M227" s="2"/>
      <c r="N227" s="2"/>
      <c r="O227" s="2"/>
      <c r="R227"/>
      <c r="S227"/>
      <c r="U227"/>
    </row>
    <row r="228" spans="10:21">
      <c r="J228" s="1"/>
      <c r="M228" s="2"/>
      <c r="N228" s="2"/>
      <c r="O228" s="2"/>
      <c r="R228"/>
      <c r="S228"/>
      <c r="U228"/>
    </row>
    <row r="229" spans="10:21">
      <c r="J229" s="1"/>
      <c r="M229" s="2"/>
      <c r="N229" s="2"/>
      <c r="O229" s="2"/>
      <c r="R229"/>
      <c r="S229"/>
      <c r="U229"/>
    </row>
    <row r="230" spans="10:21">
      <c r="J230" s="1"/>
      <c r="M230" s="2"/>
      <c r="N230" s="2"/>
      <c r="O230" s="2"/>
      <c r="R230"/>
      <c r="S230"/>
      <c r="U230"/>
    </row>
    <row r="231" spans="10:21">
      <c r="J231" s="1"/>
      <c r="M231" s="2"/>
      <c r="N231" s="2"/>
      <c r="O231" s="2"/>
      <c r="R231"/>
      <c r="S231"/>
      <c r="U231"/>
    </row>
    <row r="232" spans="10:21">
      <c r="J232" s="1"/>
      <c r="M232" s="2"/>
      <c r="N232" s="2"/>
      <c r="O232" s="2"/>
      <c r="R232"/>
      <c r="S232"/>
      <c r="U232"/>
    </row>
    <row r="233" spans="10:21">
      <c r="J233" s="1"/>
      <c r="M233" s="2"/>
      <c r="N233" s="2"/>
      <c r="O233" s="2"/>
      <c r="R233"/>
      <c r="S233"/>
      <c r="U233"/>
    </row>
    <row r="234" spans="10:21">
      <c r="J234" s="1"/>
      <c r="M234" s="2"/>
      <c r="N234" s="2"/>
      <c r="O234" s="2"/>
      <c r="R234"/>
      <c r="S234"/>
      <c r="U234"/>
    </row>
    <row r="235" spans="10:21">
      <c r="J235" s="1"/>
      <c r="M235" s="2"/>
      <c r="N235" s="2"/>
      <c r="O235" s="2"/>
      <c r="R235"/>
      <c r="S235"/>
      <c r="U235"/>
    </row>
    <row r="236" spans="10:21">
      <c r="J236" s="1"/>
      <c r="M236" s="2"/>
      <c r="N236" s="2"/>
      <c r="O236" s="2"/>
      <c r="R236"/>
      <c r="S236"/>
      <c r="U236"/>
    </row>
    <row r="237" spans="10:21">
      <c r="J237" s="1"/>
      <c r="M237" s="2"/>
      <c r="N237" s="2"/>
      <c r="O237" s="2"/>
      <c r="R237"/>
      <c r="S237"/>
      <c r="U237"/>
    </row>
    <row r="238" spans="10:21">
      <c r="J238" s="1"/>
      <c r="M238" s="2"/>
      <c r="N238" s="2"/>
      <c r="O238" s="2"/>
      <c r="R238"/>
      <c r="S238"/>
      <c r="U238"/>
    </row>
    <row r="239" spans="10:21">
      <c r="J239" s="1"/>
      <c r="M239" s="2"/>
      <c r="N239" s="2"/>
      <c r="O239" s="2"/>
      <c r="R239"/>
      <c r="S239"/>
      <c r="U239"/>
    </row>
    <row r="240" spans="10:21">
      <c r="J240" s="1"/>
      <c r="M240" s="2"/>
      <c r="N240" s="2"/>
      <c r="O240" s="2"/>
      <c r="R240"/>
      <c r="S240"/>
      <c r="U240"/>
    </row>
    <row r="241" spans="10:21">
      <c r="J241" s="1"/>
      <c r="M241" s="2"/>
      <c r="N241" s="2"/>
      <c r="O241" s="2"/>
      <c r="R241"/>
      <c r="S241"/>
      <c r="U241"/>
    </row>
    <row r="242" spans="10:21">
      <c r="J242" s="1"/>
      <c r="M242" s="2"/>
      <c r="N242" s="2"/>
      <c r="O242" s="2"/>
      <c r="R242"/>
      <c r="S242"/>
      <c r="U242"/>
    </row>
    <row r="243" spans="10:21">
      <c r="J243" s="1"/>
      <c r="M243" s="2"/>
      <c r="N243" s="2"/>
      <c r="O243" s="2"/>
      <c r="R243"/>
      <c r="S243"/>
      <c r="U243"/>
    </row>
    <row r="244" spans="10:21">
      <c r="J244" s="1"/>
      <c r="M244" s="2"/>
      <c r="N244" s="2"/>
      <c r="O244" s="2"/>
      <c r="R244"/>
      <c r="S244"/>
      <c r="U244"/>
    </row>
    <row r="245" spans="10:21">
      <c r="J245" s="1"/>
      <c r="M245" s="2"/>
      <c r="N245" s="2"/>
      <c r="O245" s="2"/>
      <c r="R245"/>
      <c r="S245"/>
      <c r="U245"/>
    </row>
    <row r="246" spans="10:21">
      <c r="J246" s="1"/>
      <c r="M246" s="2"/>
      <c r="N246" s="2"/>
      <c r="O246" s="2"/>
      <c r="R246"/>
      <c r="S246"/>
      <c r="U246"/>
    </row>
    <row r="247" spans="10:21">
      <c r="J247" s="1"/>
      <c r="M247" s="2"/>
      <c r="N247" s="2"/>
      <c r="O247" s="2"/>
      <c r="R247"/>
      <c r="S247"/>
      <c r="U247"/>
    </row>
    <row r="248" spans="10:21">
      <c r="J248" s="1"/>
      <c r="M248" s="2"/>
      <c r="N248" s="2"/>
      <c r="O248" s="2"/>
      <c r="R248"/>
      <c r="S248"/>
      <c r="U248"/>
    </row>
    <row r="249" spans="10:21">
      <c r="J249" s="1"/>
      <c r="M249" s="2"/>
      <c r="N249" s="2"/>
      <c r="O249" s="2"/>
      <c r="R249"/>
      <c r="S249"/>
      <c r="U249"/>
    </row>
    <row r="250" spans="10:21">
      <c r="J250" s="1"/>
      <c r="M250" s="2"/>
      <c r="N250" s="2"/>
      <c r="O250" s="2"/>
      <c r="R250"/>
      <c r="S250"/>
      <c r="U250"/>
    </row>
    <row r="251" spans="10:21">
      <c r="J251" s="1"/>
      <c r="M251" s="2"/>
      <c r="N251" s="2"/>
      <c r="O251" s="2"/>
      <c r="R251"/>
      <c r="S251"/>
      <c r="U251"/>
    </row>
    <row r="252" spans="10:21">
      <c r="J252" s="1"/>
      <c r="M252" s="2"/>
      <c r="N252" s="2"/>
      <c r="O252" s="2"/>
      <c r="R252"/>
      <c r="S252"/>
      <c r="U252"/>
    </row>
    <row r="253" spans="10:21">
      <c r="J253" s="1"/>
      <c r="M253" s="2"/>
      <c r="N253" s="2"/>
      <c r="O253" s="2"/>
      <c r="R253"/>
      <c r="S253"/>
      <c r="U253"/>
    </row>
    <row r="254" spans="10:21">
      <c r="J254" s="1"/>
      <c r="M254" s="2"/>
      <c r="N254" s="2"/>
      <c r="O254" s="2"/>
      <c r="R254"/>
      <c r="S254"/>
      <c r="U254"/>
    </row>
    <row r="255" spans="10:21">
      <c r="J255" s="1"/>
      <c r="M255" s="2"/>
      <c r="N255" s="2"/>
      <c r="O255" s="2"/>
      <c r="R255"/>
      <c r="S255"/>
      <c r="U255"/>
    </row>
    <row r="256" spans="10:21">
      <c r="J256" s="1"/>
      <c r="M256" s="2"/>
      <c r="N256" s="2"/>
      <c r="O256" s="2"/>
      <c r="R256"/>
      <c r="S256"/>
      <c r="U256"/>
    </row>
    <row r="257" spans="10:21">
      <c r="J257" s="1"/>
      <c r="M257" s="2"/>
      <c r="N257" s="2"/>
      <c r="O257" s="2"/>
      <c r="R257"/>
      <c r="S257"/>
      <c r="U257"/>
    </row>
    <row r="258" spans="10:21">
      <c r="J258" s="1"/>
      <c r="M258" s="2"/>
      <c r="N258" s="2"/>
      <c r="O258" s="2"/>
      <c r="R258"/>
      <c r="S258"/>
      <c r="U258"/>
    </row>
    <row r="259" spans="10:21">
      <c r="J259" s="1"/>
      <c r="M259" s="2"/>
      <c r="N259" s="2"/>
      <c r="O259" s="2"/>
      <c r="R259"/>
      <c r="S259"/>
      <c r="U259"/>
    </row>
    <row r="260" spans="10:21">
      <c r="J260" s="1"/>
      <c r="M260" s="2"/>
      <c r="N260" s="2"/>
      <c r="O260" s="2"/>
      <c r="R260"/>
      <c r="S260"/>
      <c r="U260"/>
    </row>
    <row r="261" spans="10:21">
      <c r="J261" s="1"/>
      <c r="M261" s="2"/>
      <c r="N261" s="2"/>
      <c r="O261" s="2"/>
      <c r="R261"/>
      <c r="S261"/>
      <c r="U261"/>
    </row>
    <row r="262" spans="10:21">
      <c r="J262" s="1"/>
      <c r="M262" s="2"/>
      <c r="N262" s="2"/>
      <c r="O262" s="2"/>
      <c r="R262"/>
      <c r="S262"/>
      <c r="U262"/>
    </row>
    <row r="263" spans="10:21">
      <c r="J263" s="1"/>
      <c r="M263" s="2"/>
      <c r="N263" s="2"/>
      <c r="O263" s="2"/>
      <c r="R263"/>
      <c r="S263"/>
      <c r="U263"/>
    </row>
    <row r="264" spans="10:21">
      <c r="J264" s="1"/>
      <c r="M264" s="2"/>
      <c r="N264" s="2"/>
      <c r="O264" s="2"/>
      <c r="R264"/>
      <c r="S264"/>
      <c r="U264"/>
    </row>
    <row r="265" spans="10:21">
      <c r="J265" s="1"/>
      <c r="M265" s="2"/>
      <c r="N265" s="2"/>
      <c r="O265" s="2"/>
      <c r="R265"/>
      <c r="S265"/>
      <c r="U265"/>
    </row>
    <row r="266" spans="10:21">
      <c r="J266" s="1"/>
      <c r="M266" s="2"/>
      <c r="N266" s="2"/>
      <c r="O266" s="2"/>
      <c r="R266"/>
      <c r="S266"/>
      <c r="U266"/>
    </row>
    <row r="267" spans="10:21">
      <c r="J267" s="1"/>
      <c r="M267" s="2"/>
      <c r="N267" s="2"/>
      <c r="O267" s="2"/>
      <c r="R267"/>
      <c r="S267"/>
      <c r="U267"/>
    </row>
    <row r="268" spans="10:21">
      <c r="J268" s="1"/>
      <c r="M268" s="2"/>
      <c r="N268" s="2"/>
      <c r="O268" s="2"/>
      <c r="R268"/>
      <c r="S268"/>
      <c r="U268"/>
    </row>
    <row r="269" spans="10:21">
      <c r="J269" s="1"/>
      <c r="M269" s="2"/>
      <c r="N269" s="2"/>
      <c r="O269" s="2"/>
      <c r="R269"/>
      <c r="S269"/>
      <c r="U269"/>
    </row>
    <row r="270" spans="10:21">
      <c r="J270" s="1"/>
      <c r="M270" s="2"/>
      <c r="N270" s="2"/>
      <c r="O270" s="2"/>
      <c r="R270"/>
      <c r="S270"/>
      <c r="U270"/>
    </row>
    <row r="271" spans="10:21">
      <c r="J271" s="1"/>
      <c r="M271" s="2"/>
      <c r="N271" s="2"/>
      <c r="O271" s="2"/>
      <c r="R271"/>
      <c r="S271"/>
      <c r="U271"/>
    </row>
    <row r="272" spans="10:21">
      <c r="J272" s="1"/>
      <c r="M272" s="2"/>
      <c r="N272" s="2"/>
      <c r="O272" s="2"/>
      <c r="R272"/>
      <c r="S272"/>
      <c r="U272"/>
    </row>
    <row r="273" spans="10:21">
      <c r="J273" s="1"/>
      <c r="M273" s="2"/>
      <c r="N273" s="2"/>
      <c r="O273" s="2"/>
      <c r="R273"/>
      <c r="S273"/>
      <c r="U273"/>
    </row>
    <row r="274" spans="10:21">
      <c r="J274" s="1"/>
      <c r="M274" s="2"/>
      <c r="N274" s="2"/>
      <c r="O274" s="2"/>
      <c r="R274"/>
      <c r="S274"/>
      <c r="U274"/>
    </row>
    <row r="275" spans="10:21">
      <c r="J275" s="1"/>
      <c r="M275" s="2"/>
      <c r="N275" s="2"/>
      <c r="O275" s="2"/>
      <c r="R275"/>
      <c r="S275"/>
      <c r="U275"/>
    </row>
  </sheetData>
  <sortState ref="B5:V18">
    <sortCondition descending="1" ref="C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2016 - 1st Q</vt:lpstr>
      <vt:lpstr>2016 - 2nd Q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johough</dc:creator>
  <cp:lastModifiedBy>johough</cp:lastModifiedBy>
  <dcterms:created xsi:type="dcterms:W3CDTF">2016-03-30T20:18:51Z</dcterms:created>
  <dcterms:modified xsi:type="dcterms:W3CDTF">2016-06-30T15:02:42Z</dcterms:modified>
</cp:coreProperties>
</file>