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015" windowHeight="10755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R8" i="1"/>
  <c r="R11"/>
  <c r="R10"/>
  <c r="R58" s="1"/>
  <c r="R6"/>
  <c r="U13"/>
  <c r="U5"/>
  <c r="U58" s="1"/>
  <c r="U7"/>
  <c r="U6"/>
  <c r="V13"/>
  <c r="V5"/>
  <c r="S13"/>
  <c r="S5"/>
  <c r="V6"/>
  <c r="Q13"/>
  <c r="Q7"/>
  <c r="Q6"/>
  <c r="P13"/>
  <c r="O13"/>
  <c r="P5"/>
  <c r="O5"/>
  <c r="P7"/>
  <c r="O7"/>
  <c r="P6"/>
  <c r="O6"/>
  <c r="U18"/>
  <c r="U36"/>
  <c r="U41"/>
  <c r="V7"/>
  <c r="V18"/>
  <c r="V41"/>
  <c r="V36"/>
  <c r="Q18"/>
  <c r="Q41"/>
  <c r="Q36"/>
  <c r="R18"/>
  <c r="R7"/>
  <c r="S41"/>
  <c r="R41"/>
  <c r="S36"/>
  <c r="R36"/>
  <c r="P18"/>
  <c r="O18"/>
  <c r="P41"/>
  <c r="O41"/>
  <c r="P36"/>
  <c r="O36"/>
  <c r="U31"/>
  <c r="U12"/>
  <c r="U15"/>
  <c r="U16"/>
  <c r="V15"/>
  <c r="V12"/>
  <c r="V16"/>
  <c r="V31"/>
  <c r="Q15"/>
  <c r="Q12"/>
  <c r="Q16"/>
  <c r="R12"/>
  <c r="S12"/>
  <c r="S15"/>
  <c r="R15"/>
  <c r="P15"/>
  <c r="O15"/>
  <c r="P12"/>
  <c r="O12"/>
  <c r="P16"/>
  <c r="O16"/>
  <c r="P31"/>
  <c r="O31"/>
  <c r="U14"/>
  <c r="U23"/>
  <c r="V23"/>
  <c r="Q14"/>
  <c r="P23"/>
  <c r="O23"/>
  <c r="P14"/>
  <c r="O14"/>
  <c r="M31"/>
  <c r="L31"/>
  <c r="M41"/>
  <c r="L41"/>
  <c r="A41"/>
  <c r="E41"/>
  <c r="M36"/>
  <c r="L36"/>
  <c r="M23"/>
  <c r="L23"/>
  <c r="M18"/>
  <c r="L18"/>
  <c r="M16"/>
  <c r="L16"/>
  <c r="M15"/>
  <c r="L15"/>
  <c r="M14"/>
  <c r="L14"/>
  <c r="M13"/>
  <c r="L13"/>
  <c r="M12"/>
  <c r="L12"/>
  <c r="M6"/>
  <c r="L6"/>
  <c r="M7"/>
  <c r="L7"/>
  <c r="M5"/>
  <c r="L5"/>
  <c r="V10"/>
  <c r="V29"/>
  <c r="V8"/>
  <c r="U10"/>
  <c r="U8"/>
  <c r="Q10"/>
  <c r="Q29"/>
  <c r="P10"/>
  <c r="O10"/>
  <c r="P29"/>
  <c r="O29"/>
  <c r="P8"/>
  <c r="O8"/>
  <c r="U30"/>
  <c r="U28"/>
  <c r="V30"/>
  <c r="V28"/>
  <c r="Q5"/>
  <c r="S28"/>
  <c r="S30"/>
  <c r="P30"/>
  <c r="O30"/>
  <c r="P28"/>
  <c r="O28"/>
  <c r="U37"/>
  <c r="V37"/>
  <c r="S37"/>
  <c r="S7"/>
  <c r="P37"/>
  <c r="O37"/>
  <c r="U11"/>
  <c r="V11"/>
  <c r="V14"/>
  <c r="Q11"/>
  <c r="Q8"/>
  <c r="S8"/>
  <c r="P11"/>
  <c r="O11"/>
  <c r="U9"/>
  <c r="Q9"/>
  <c r="P9"/>
  <c r="O9"/>
  <c r="S14"/>
  <c r="V9"/>
  <c r="U17"/>
  <c r="V17"/>
  <c r="Q31"/>
  <c r="S31"/>
  <c r="S17"/>
  <c r="P17"/>
  <c r="O17"/>
  <c r="S16"/>
  <c r="R16"/>
  <c r="T12"/>
  <c r="T58" s="1"/>
  <c r="S18"/>
  <c r="M17"/>
  <c r="L17"/>
  <c r="M10"/>
  <c r="L10"/>
  <c r="M9"/>
  <c r="L9"/>
  <c r="M8"/>
  <c r="L8"/>
  <c r="M11"/>
  <c r="L11"/>
  <c r="M37"/>
  <c r="L37"/>
  <c r="M28"/>
  <c r="L28"/>
  <c r="M30"/>
  <c r="L30"/>
  <c r="J58"/>
  <c r="I58"/>
  <c r="H58"/>
  <c r="D58"/>
  <c r="C58"/>
  <c r="M29"/>
  <c r="L29"/>
  <c r="F58"/>
  <c r="E50"/>
  <c r="A50"/>
  <c r="E49"/>
  <c r="A49"/>
  <c r="E48"/>
  <c r="A48"/>
  <c r="E36"/>
  <c r="A36"/>
  <c r="E46"/>
  <c r="A46"/>
  <c r="E45"/>
  <c r="A45"/>
  <c r="M40"/>
  <c r="E40"/>
  <c r="A40"/>
  <c r="M39"/>
  <c r="E39"/>
  <c r="A39"/>
  <c r="E37"/>
  <c r="A37"/>
  <c r="E31"/>
  <c r="A31"/>
  <c r="M38"/>
  <c r="E38"/>
  <c r="A38"/>
  <c r="M35"/>
  <c r="E35"/>
  <c r="A35"/>
  <c r="M34"/>
  <c r="E34"/>
  <c r="A34"/>
  <c r="M33"/>
  <c r="E33"/>
  <c r="A33"/>
  <c r="E30"/>
  <c r="A30"/>
  <c r="E29"/>
  <c r="A29"/>
  <c r="M32"/>
  <c r="E32"/>
  <c r="A32"/>
  <c r="E28"/>
  <c r="A28"/>
  <c r="M27"/>
  <c r="E27"/>
  <c r="A27"/>
  <c r="M26"/>
  <c r="E26"/>
  <c r="A26"/>
  <c r="M25"/>
  <c r="E25"/>
  <c r="A25"/>
  <c r="M24"/>
  <c r="E24"/>
  <c r="A24"/>
  <c r="E23"/>
  <c r="A23"/>
  <c r="E13"/>
  <c r="E15"/>
  <c r="E18"/>
  <c r="E17"/>
  <c r="E16"/>
  <c r="E14"/>
  <c r="E12"/>
  <c r="E6"/>
  <c r="E11"/>
  <c r="E10"/>
  <c r="E7"/>
  <c r="E5"/>
  <c r="E9"/>
  <c r="E8"/>
  <c r="V58" l="1"/>
  <c r="Q58"/>
  <c r="S58"/>
  <c r="L58"/>
  <c r="M58"/>
  <c r="E58"/>
</calcChain>
</file>

<file path=xl/sharedStrings.xml><?xml version="1.0" encoding="utf-8"?>
<sst xmlns="http://schemas.openxmlformats.org/spreadsheetml/2006/main" count="129" uniqueCount="93">
  <si>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</si>
  <si>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</si>
  <si>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</si>
  <si>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</si>
  <si>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</si>
  <si>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</si>
  <si>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</si>
  <si>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</si>
  <si>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</si>
  <si>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</si>
  <si>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</si>
  <si>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</si>
  <si>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</si>
  <si>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</si>
  <si>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</si>
  <si>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</si>
  <si>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</si>
  <si>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</si>
  <si>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</si>
  <si>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Hound</t>
  </si>
  <si>
    <t>3L</t>
  </si>
  <si>
    <t>Yorkie</t>
  </si>
  <si>
    <t>Owl</t>
  </si>
  <si>
    <t>2W</t>
  </si>
  <si>
    <t>Eagle</t>
  </si>
  <si>
    <t>1W</t>
  </si>
  <si>
    <t>Ram</t>
  </si>
  <si>
    <t>Harrier</t>
  </si>
  <si>
    <t>Eel</t>
  </si>
  <si>
    <t>Wolf</t>
  </si>
  <si>
    <t>1L</t>
  </si>
  <si>
    <t>Panda</t>
  </si>
  <si>
    <t>Javelina</t>
  </si>
  <si>
    <t>Buffalo</t>
  </si>
  <si>
    <t>Mole</t>
  </si>
  <si>
    <t>8L</t>
  </si>
  <si>
    <t>GP</t>
  </si>
  <si>
    <t>Silver</t>
  </si>
  <si>
    <t>Tortoise</t>
  </si>
  <si>
    <t>3W</t>
  </si>
  <si>
    <t>Moose</t>
  </si>
  <si>
    <t>FS</t>
  </si>
  <si>
    <t>Crane</t>
  </si>
  <si>
    <t>Gecko</t>
  </si>
  <si>
    <t>Pigeon</t>
  </si>
  <si>
    <t>2L</t>
  </si>
  <si>
    <t>Mule</t>
  </si>
  <si>
    <t>Possum</t>
  </si>
  <si>
    <t>Bobcat</t>
  </si>
  <si>
    <t>Polar</t>
  </si>
  <si>
    <t>Snail</t>
  </si>
  <si>
    <t>Dillo</t>
  </si>
  <si>
    <t>Fly</t>
  </si>
  <si>
    <t>Camel</t>
  </si>
  <si>
    <t>Fawn</t>
  </si>
  <si>
    <t>Slug</t>
  </si>
  <si>
    <t>Grackle</t>
  </si>
  <si>
    <t>Record Streaks</t>
  </si>
  <si>
    <t>Sparrow</t>
  </si>
  <si>
    <t>Ram/Harrier/Eag/Owl - 8Ws</t>
  </si>
  <si>
    <t>Eel - 13 Ls</t>
  </si>
  <si>
    <t>plus/minus over 500</t>
  </si>
  <si>
    <t>Eag +20</t>
  </si>
  <si>
    <t>Wolf -26</t>
  </si>
  <si>
    <t>Yahk</t>
  </si>
  <si>
    <t>Phant</t>
  </si>
  <si>
    <t>Pup</t>
  </si>
  <si>
    <t>Croc</t>
  </si>
  <si>
    <t>Wombat</t>
  </si>
  <si>
    <t>Anteater</t>
  </si>
  <si>
    <t>4L</t>
  </si>
  <si>
    <t>5W</t>
  </si>
  <si>
    <t>PO</t>
  </si>
  <si>
    <t>Harry/Owl over Tort/Pand (18)</t>
  </si>
  <si>
    <t>PL</t>
  </si>
  <si>
    <t>Pup/Owl over Jav/Hound after 12. Lose D + no</t>
  </si>
  <si>
    <t>Pand/Eel over Buff/Fawn after 8.  Win D + NO</t>
  </si>
  <si>
    <t>Ram/Eel over Tort/York (14,15)</t>
  </si>
  <si>
    <t>7W</t>
  </si>
  <si>
    <t>Heron</t>
  </si>
  <si>
    <t>T2</t>
  </si>
  <si>
    <t>T5</t>
  </si>
  <si>
    <t>10S</t>
  </si>
  <si>
    <t>Jav over Fawn (in a DUB)</t>
  </si>
  <si>
    <t>4 in one round by Owl/Tort</t>
  </si>
  <si>
    <t>Eel/Eag over Tort/Owl in after 8. Win D + No</t>
  </si>
  <si>
    <t>Eag - 70</t>
  </si>
  <si>
    <t>Owl - 68</t>
  </si>
  <si>
    <t>Harry - 69</t>
  </si>
  <si>
    <t>Jav - 67</t>
  </si>
  <si>
    <t>Jav - 69</t>
  </si>
  <si>
    <t>Polar - 92</t>
  </si>
  <si>
    <t>Fawn - 86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</si>
</sst>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0"/>
  <sheetViews>
    <sheetView tabSelected="1" workbookViewId="0">
      <selection activeCell="R9" sqref="R9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7.85546875" bestFit="1" customWidth="1"/>
    <col min="24" max="24" width="28.5703125" bestFit="1" customWidth="1"/>
    <col min="25" max="25" width="2.7109375" customWidth="1"/>
    <col min="26" max="26" width="15.28515625" bestFit="1" customWidth="1"/>
    <col min="27" max="27" width="11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22</v>
      </c>
      <c r="C5" s="6">
        <v>15</v>
      </c>
      <c r="D5" s="6">
        <v>7</v>
      </c>
      <c r="E5" s="6">
        <f t="shared" ref="E5:E11" si="0">C5-D5</f>
        <v>8</v>
      </c>
      <c r="F5" s="6"/>
      <c r="G5" s="6"/>
      <c r="H5" s="6">
        <v>4</v>
      </c>
      <c r="I5" s="6">
        <v>1</v>
      </c>
      <c r="J5" s="6"/>
      <c r="K5" s="7" t="s">
        <v>30</v>
      </c>
      <c r="L5" s="7">
        <f>1+1+1+1-1</f>
        <v>3</v>
      </c>
      <c r="M5" s="7">
        <f>-1-0+0+0+2+1+0+1+1+0-2-2+0-2-1+3+3+1+1+1+1-1</f>
        <v>6</v>
      </c>
      <c r="O5" s="4">
        <f>(74+85+79+79+89)/5</f>
        <v>81.2</v>
      </c>
      <c r="P5" s="4">
        <f>(68+79+73+74+83)/5</f>
        <v>75.400000000000006</v>
      </c>
      <c r="Q5" s="3">
        <f>3+1+2</f>
        <v>6</v>
      </c>
      <c r="R5" s="3"/>
      <c r="S5" s="3">
        <f>1+1+4</f>
        <v>6</v>
      </c>
      <c r="T5" s="3"/>
      <c r="U5" s="3">
        <f>-4.25+3.5-1.5-3.25+7.25</f>
        <v>1.75</v>
      </c>
      <c r="V5" s="3">
        <f>5+1+2+6</f>
        <v>14</v>
      </c>
      <c r="W5" t="s">
        <v>86</v>
      </c>
      <c r="X5" t="s">
        <v>89</v>
      </c>
      <c r="Z5" t="s">
        <v>91</v>
      </c>
      <c r="AA5" t="s">
        <v>92</v>
      </c>
    </row>
    <row r="6" spans="1:27">
      <c r="A6" s="5" t="s">
        <v>80</v>
      </c>
      <c r="B6" s="6" t="s">
        <v>28</v>
      </c>
      <c r="C6" s="6">
        <v>16</v>
      </c>
      <c r="D6" s="6">
        <v>9</v>
      </c>
      <c r="E6" s="6">
        <f t="shared" ref="E6" si="1">C6-D6</f>
        <v>7</v>
      </c>
      <c r="F6" s="6"/>
      <c r="G6" s="6"/>
      <c r="H6" s="6">
        <v>5</v>
      </c>
      <c r="I6" s="6">
        <v>0</v>
      </c>
      <c r="J6" s="6"/>
      <c r="K6" s="7" t="s">
        <v>78</v>
      </c>
      <c r="L6" s="7">
        <f>1+1+1+2+3</f>
        <v>8</v>
      </c>
      <c r="M6" s="7">
        <f>1-1+1-1-1+1-2+1+0-0-1+0+2+0+3-2-0+1-1+2+1+1+1+2+3</f>
        <v>11</v>
      </c>
      <c r="O6" s="4">
        <f>(76+79+76+76+78)/5</f>
        <v>77</v>
      </c>
      <c r="P6" s="4">
        <f>(72+75+72+72+73)/5</f>
        <v>72.8</v>
      </c>
      <c r="Q6" s="3">
        <f>1+2+1+1</f>
        <v>5</v>
      </c>
      <c r="R6" s="3">
        <f>1</f>
        <v>1</v>
      </c>
      <c r="S6" s="3"/>
      <c r="T6" s="3"/>
      <c r="U6" s="3">
        <f>-4+1-4.5-1-2.75</f>
        <v>-11.25</v>
      </c>
      <c r="V6" s="3">
        <f>2+1+2</f>
        <v>5</v>
      </c>
      <c r="X6" t="s">
        <v>87</v>
      </c>
    </row>
    <row r="7" spans="1:27">
      <c r="A7" s="5" t="s">
        <v>80</v>
      </c>
      <c r="B7" s="6" t="s">
        <v>24</v>
      </c>
      <c r="C7" s="6">
        <v>11</v>
      </c>
      <c r="D7" s="6">
        <v>4</v>
      </c>
      <c r="E7" s="6">
        <f>C7-D7</f>
        <v>7</v>
      </c>
      <c r="F7" s="6"/>
      <c r="G7" s="6"/>
      <c r="H7" s="6">
        <v>4</v>
      </c>
      <c r="I7" s="6">
        <v>0</v>
      </c>
      <c r="J7" s="6"/>
      <c r="K7" s="7" t="s">
        <v>71</v>
      </c>
      <c r="L7" s="7">
        <f>1+1+0+3</f>
        <v>5</v>
      </c>
      <c r="M7" s="7">
        <f>-1+1+1-1-1+1+2+0+2+0+1+1+1+0+3</f>
        <v>10</v>
      </c>
      <c r="O7" s="4">
        <f>(75+71+77+70)/4</f>
        <v>73.25</v>
      </c>
      <c r="P7" s="4">
        <f>(75+71+77+70)/4</f>
        <v>73.25</v>
      </c>
      <c r="Q7" s="3">
        <f>2+1+3+3</f>
        <v>9</v>
      </c>
      <c r="R7" s="3">
        <f>1</f>
        <v>1</v>
      </c>
      <c r="S7" s="3">
        <f>1</f>
        <v>1</v>
      </c>
      <c r="T7" s="3"/>
      <c r="U7" s="3">
        <f>1.25-3.5+2.75-5.75</f>
        <v>-5.25</v>
      </c>
      <c r="V7" s="3">
        <f>1+1</f>
        <v>2</v>
      </c>
      <c r="X7" t="s">
        <v>88</v>
      </c>
    </row>
    <row r="8" spans="1:27">
      <c r="A8" s="8">
        <v>4</v>
      </c>
      <c r="B8" s="9" t="s">
        <v>19</v>
      </c>
      <c r="C8" s="9">
        <v>13</v>
      </c>
      <c r="D8" s="9">
        <v>7</v>
      </c>
      <c r="E8" s="9">
        <f t="shared" si="0"/>
        <v>6</v>
      </c>
      <c r="F8" s="9"/>
      <c r="G8" s="9"/>
      <c r="H8" s="9">
        <v>2</v>
      </c>
      <c r="I8" s="9">
        <v>2</v>
      </c>
      <c r="J8" s="9"/>
      <c r="K8" s="10" t="s">
        <v>30</v>
      </c>
      <c r="L8" s="10">
        <f>-1+1+1+1</f>
        <v>2</v>
      </c>
      <c r="M8" s="10">
        <f>1+1+1+2+1+2+0-1-2+0+0+0+0-0-3-2-1+1+1+1</f>
        <v>2</v>
      </c>
      <c r="O8" s="4">
        <f>(80+75+79+81)/4</f>
        <v>78.75</v>
      </c>
      <c r="P8" s="4">
        <f>(76+71+76+78)/4</f>
        <v>75.25</v>
      </c>
      <c r="Q8" s="3">
        <f>2+3</f>
        <v>5</v>
      </c>
      <c r="R8" s="3">
        <f>1+1</f>
        <v>2</v>
      </c>
      <c r="S8" s="3">
        <f>2+1</f>
        <v>3</v>
      </c>
      <c r="T8" s="3"/>
      <c r="U8" s="3">
        <f>3.75-0.5-1.25+2.25</f>
        <v>4.25</v>
      </c>
      <c r="V8" s="3">
        <f>4+2+2+2</f>
        <v>10</v>
      </c>
      <c r="X8" t="s">
        <v>90</v>
      </c>
    </row>
    <row r="9" spans="1:27">
      <c r="A9" s="8" t="s">
        <v>81</v>
      </c>
      <c r="B9" s="9" t="s">
        <v>21</v>
      </c>
      <c r="C9" s="9">
        <v>7</v>
      </c>
      <c r="D9" s="9">
        <v>2</v>
      </c>
      <c r="E9" s="9">
        <f t="shared" si="0"/>
        <v>5</v>
      </c>
      <c r="F9" s="9"/>
      <c r="G9" s="9"/>
      <c r="H9" s="9">
        <v>1</v>
      </c>
      <c r="I9" s="9">
        <v>1</v>
      </c>
      <c r="J9" s="9"/>
      <c r="K9" s="10" t="s">
        <v>30</v>
      </c>
      <c r="L9" s="10">
        <f>1-1</f>
        <v>0</v>
      </c>
      <c r="M9" s="10">
        <f>1-1+1+1+2+1+2+1-1</f>
        <v>7</v>
      </c>
      <c r="O9" s="4">
        <f>(74+77)/2</f>
        <v>75.5</v>
      </c>
      <c r="P9" s="4">
        <f>(74+77)/2</f>
        <v>75.5</v>
      </c>
      <c r="Q9" s="3">
        <f>2+1</f>
        <v>3</v>
      </c>
      <c r="R9" s="3"/>
      <c r="S9" s="3"/>
      <c r="T9" s="3"/>
      <c r="U9" s="3">
        <f>0+0.5</f>
        <v>0.5</v>
      </c>
      <c r="V9" s="3">
        <f>2</f>
        <v>2</v>
      </c>
    </row>
    <row r="10" spans="1:27">
      <c r="A10" s="8" t="s">
        <v>81</v>
      </c>
      <c r="B10" s="9" t="s">
        <v>26</v>
      </c>
      <c r="C10" s="9">
        <v>11</v>
      </c>
      <c r="D10" s="9">
        <v>6</v>
      </c>
      <c r="E10" s="9">
        <f t="shared" si="0"/>
        <v>5</v>
      </c>
      <c r="F10" s="9"/>
      <c r="G10" s="9"/>
      <c r="H10" s="9">
        <v>2</v>
      </c>
      <c r="I10" s="9">
        <v>0</v>
      </c>
      <c r="J10" s="9"/>
      <c r="K10" s="10" t="s">
        <v>39</v>
      </c>
      <c r="L10" s="10">
        <f>1+1</f>
        <v>2</v>
      </c>
      <c r="M10" s="10">
        <f>-1+1+1-2+1-2+1-2+1-0+0-2+3-2+0+1+1</f>
        <v>-1</v>
      </c>
      <c r="O10" s="4">
        <f>(72+72)/2</f>
        <v>72</v>
      </c>
      <c r="P10" s="4">
        <f>(73+72)/2</f>
        <v>72.5</v>
      </c>
      <c r="Q10" s="3">
        <f>5+4</f>
        <v>9</v>
      </c>
      <c r="R10" s="3">
        <f>1</f>
        <v>1</v>
      </c>
      <c r="S10" s="3"/>
      <c r="T10" s="3"/>
      <c r="U10" s="3">
        <f>-1-3.75</f>
        <v>-4.75</v>
      </c>
      <c r="V10" s="3">
        <f>1+1</f>
        <v>2</v>
      </c>
    </row>
    <row r="11" spans="1:27">
      <c r="A11" s="11">
        <v>7</v>
      </c>
      <c r="B11" s="12" t="s">
        <v>27</v>
      </c>
      <c r="C11" s="12">
        <v>13</v>
      </c>
      <c r="D11" s="12">
        <v>10</v>
      </c>
      <c r="E11" s="12">
        <f t="shared" si="0"/>
        <v>3</v>
      </c>
      <c r="F11" s="12"/>
      <c r="G11" s="12"/>
      <c r="H11" s="12">
        <v>2</v>
      </c>
      <c r="I11" s="12">
        <v>1</v>
      </c>
      <c r="J11" s="12"/>
      <c r="K11" s="13" t="s">
        <v>23</v>
      </c>
      <c r="L11" s="13">
        <f>-1+1+1</f>
        <v>1</v>
      </c>
      <c r="M11" s="13">
        <f>3+1-0-1-1-1-1+2+2-1+2+1-2+2+2+2+2-1+1+3-1+1+1</f>
        <v>16</v>
      </c>
      <c r="O11" s="4">
        <f>(75+78+71)/3</f>
        <v>74.666666666666671</v>
      </c>
      <c r="P11" s="4">
        <f>(73+76+69)/3</f>
        <v>72.666666666666671</v>
      </c>
      <c r="Q11" s="3">
        <f>2+1+3</f>
        <v>6</v>
      </c>
      <c r="R11" s="3">
        <f>1+1</f>
        <v>2</v>
      </c>
      <c r="S11" s="3"/>
      <c r="T11" s="3"/>
      <c r="U11" s="3">
        <f>-2.5-0.5-2.5</f>
        <v>-5.5</v>
      </c>
      <c r="V11" s="3">
        <f>2+1</f>
        <v>3</v>
      </c>
    </row>
    <row r="12" spans="1:27">
      <c r="A12" s="11">
        <v>8</v>
      </c>
      <c r="B12" s="12" t="s">
        <v>29</v>
      </c>
      <c r="C12" s="12">
        <v>13</v>
      </c>
      <c r="D12" s="12">
        <v>12</v>
      </c>
      <c r="E12" s="12">
        <f t="shared" ref="E12:E17" si="2">C12-D12</f>
        <v>1</v>
      </c>
      <c r="F12" s="12"/>
      <c r="G12" s="12"/>
      <c r="H12" s="12">
        <v>1</v>
      </c>
      <c r="I12" s="12">
        <v>2</v>
      </c>
      <c r="J12" s="12"/>
      <c r="K12" s="13" t="s">
        <v>30</v>
      </c>
      <c r="L12" s="13">
        <f>-1+1-2</f>
        <v>-2</v>
      </c>
      <c r="M12" s="13">
        <f>3+0+1+1-1+1-1-1-1+1+0+1+0-2-1-1-1+2+2+0-1-2-1+1-2</f>
        <v>-2</v>
      </c>
      <c r="N12" s="31"/>
      <c r="O12" s="4">
        <f>(79+89+86)/3</f>
        <v>84.666666666666671</v>
      </c>
      <c r="P12" s="4">
        <f>(70+81+78)/3</f>
        <v>76.333333333333329</v>
      </c>
      <c r="Q12" s="3">
        <f>1+1</f>
        <v>2</v>
      </c>
      <c r="R12" s="3">
        <f>1+1</f>
        <v>2</v>
      </c>
      <c r="S12" s="3">
        <f>1</f>
        <v>1</v>
      </c>
      <c r="T12" s="3">
        <f>1</f>
        <v>1</v>
      </c>
      <c r="U12" s="3">
        <f>-3.75+4.5+1.25</f>
        <v>2</v>
      </c>
      <c r="V12" s="3">
        <f>4+7+4</f>
        <v>15</v>
      </c>
    </row>
    <row r="13" spans="1:27">
      <c r="A13" s="11">
        <v>9</v>
      </c>
      <c r="B13" s="12" t="s">
        <v>38</v>
      </c>
      <c r="C13" s="12">
        <v>4</v>
      </c>
      <c r="D13" s="12">
        <v>5</v>
      </c>
      <c r="E13" s="12">
        <f t="shared" si="2"/>
        <v>-1</v>
      </c>
      <c r="F13" s="12"/>
      <c r="G13" s="12"/>
      <c r="H13" s="12">
        <v>1</v>
      </c>
      <c r="I13" s="12">
        <v>3</v>
      </c>
      <c r="J13" s="12"/>
      <c r="K13" s="13" t="s">
        <v>20</v>
      </c>
      <c r="L13" s="13">
        <f>1-1-1-1</f>
        <v>-2</v>
      </c>
      <c r="M13" s="13">
        <f>0-0+1+1+2+1-1-1-1</f>
        <v>2</v>
      </c>
      <c r="N13" s="31"/>
      <c r="O13" s="4">
        <f>(86+85+90+90)/4</f>
        <v>87.75</v>
      </c>
      <c r="P13" s="4">
        <f>(74+73+78+77)/4</f>
        <v>75.5</v>
      </c>
      <c r="Q13" s="3">
        <f>1</f>
        <v>1</v>
      </c>
      <c r="R13" s="3"/>
      <c r="S13" s="3">
        <f>1+4</f>
        <v>5</v>
      </c>
      <c r="T13" s="3"/>
      <c r="U13" s="3">
        <f>0-2.5+2.25+1.25</f>
        <v>1</v>
      </c>
      <c r="V13" s="3">
        <f>1+2+6+6</f>
        <v>15</v>
      </c>
    </row>
    <row r="14" spans="1:27">
      <c r="A14" s="11">
        <v>10</v>
      </c>
      <c r="B14" s="12" t="s">
        <v>31</v>
      </c>
      <c r="C14" s="12">
        <v>4</v>
      </c>
      <c r="D14" s="12">
        <v>8</v>
      </c>
      <c r="E14" s="12">
        <f t="shared" si="2"/>
        <v>-4</v>
      </c>
      <c r="F14" s="12"/>
      <c r="G14" s="12"/>
      <c r="H14" s="12">
        <v>1</v>
      </c>
      <c r="I14" s="12">
        <v>3</v>
      </c>
      <c r="J14" s="12"/>
      <c r="K14" s="13" t="s">
        <v>30</v>
      </c>
      <c r="L14" s="13">
        <f>-1-1+1-0</f>
        <v>-1</v>
      </c>
      <c r="M14" s="13">
        <f>-3+0+1-0-2-0-0-2-1-1+1-0</f>
        <v>-7</v>
      </c>
      <c r="O14" s="4">
        <f>(79+80+76+76)/4</f>
        <v>77.75</v>
      </c>
      <c r="P14" s="4">
        <f>(75+77+73+72)/4</f>
        <v>74.25</v>
      </c>
      <c r="Q14" s="3">
        <f>2+1</f>
        <v>3</v>
      </c>
      <c r="R14" s="3"/>
      <c r="S14" s="3">
        <f>1</f>
        <v>1</v>
      </c>
      <c r="T14" s="3"/>
      <c r="U14" s="3">
        <f>-1+1.5+1.5-1</f>
        <v>1</v>
      </c>
      <c r="V14" s="3">
        <f>2+1</f>
        <v>3</v>
      </c>
    </row>
    <row r="15" spans="1:27">
      <c r="A15" s="11">
        <v>11</v>
      </c>
      <c r="B15" s="12" t="s">
        <v>37</v>
      </c>
      <c r="C15" s="12">
        <v>2</v>
      </c>
      <c r="D15" s="12">
        <v>7</v>
      </c>
      <c r="E15" s="12">
        <f t="shared" si="2"/>
        <v>-5</v>
      </c>
      <c r="F15" s="12"/>
      <c r="G15" s="12"/>
      <c r="H15" s="12">
        <v>0</v>
      </c>
      <c r="I15" s="12">
        <v>3</v>
      </c>
      <c r="J15" s="12"/>
      <c r="K15" s="13" t="s">
        <v>20</v>
      </c>
      <c r="L15" s="13">
        <f>-1-1-2</f>
        <v>-4</v>
      </c>
      <c r="M15" s="13">
        <f>-3-1+1-1-3+2-1-1-2</f>
        <v>-9</v>
      </c>
      <c r="O15" s="4">
        <f>(82+84+82)/3</f>
        <v>82.666666666666671</v>
      </c>
      <c r="P15" s="4">
        <f>(74+76+74)/3</f>
        <v>74.666666666666671</v>
      </c>
      <c r="Q15" s="3">
        <f>2+1</f>
        <v>3</v>
      </c>
      <c r="R15" s="3">
        <f>1</f>
        <v>1</v>
      </c>
      <c r="S15" s="3">
        <f>1+1+1</f>
        <v>3</v>
      </c>
      <c r="T15" s="3"/>
      <c r="U15" s="3">
        <f>0.25+1.5-2.75</f>
        <v>-1</v>
      </c>
      <c r="V15" s="3">
        <f>4+4+3</f>
        <v>11</v>
      </c>
    </row>
    <row r="16" spans="1:27">
      <c r="A16" s="11">
        <v>12</v>
      </c>
      <c r="B16" s="12" t="s">
        <v>32</v>
      </c>
      <c r="C16" s="12">
        <v>3</v>
      </c>
      <c r="D16" s="12">
        <v>9</v>
      </c>
      <c r="E16" s="12">
        <f t="shared" si="2"/>
        <v>-6</v>
      </c>
      <c r="F16" s="12"/>
      <c r="G16" s="12"/>
      <c r="H16" s="12">
        <v>2</v>
      </c>
      <c r="I16" s="12">
        <v>2</v>
      </c>
      <c r="J16" s="12"/>
      <c r="K16" s="13" t="s">
        <v>23</v>
      </c>
      <c r="L16" s="13">
        <f>-1+1+2+1</f>
        <v>3</v>
      </c>
      <c r="M16" s="13">
        <f>2-1-1-0+0-1-3-2-1+1+2+1</f>
        <v>-3</v>
      </c>
      <c r="O16" s="4">
        <f>(84+82+76+78)/4</f>
        <v>80</v>
      </c>
      <c r="P16" s="4">
        <f>(75+73+67+69)/4</f>
        <v>71</v>
      </c>
      <c r="Q16" s="3">
        <f>1+1+3+1</f>
        <v>6</v>
      </c>
      <c r="R16" s="3">
        <f>1</f>
        <v>1</v>
      </c>
      <c r="S16" s="3">
        <f>2</f>
        <v>2</v>
      </c>
      <c r="T16" s="3"/>
      <c r="U16" s="3">
        <f>2.75+1.5-6-7.75</f>
        <v>-9.5</v>
      </c>
      <c r="V16" s="3">
        <f>5+4+2+2</f>
        <v>13</v>
      </c>
    </row>
    <row r="17" spans="1:22">
      <c r="A17" s="11">
        <v>13</v>
      </c>
      <c r="B17" s="12" t="s">
        <v>33</v>
      </c>
      <c r="C17" s="12">
        <v>1</v>
      </c>
      <c r="D17" s="12">
        <v>10</v>
      </c>
      <c r="E17" s="12">
        <f t="shared" si="2"/>
        <v>-9</v>
      </c>
      <c r="F17" s="12"/>
      <c r="G17" s="12"/>
      <c r="H17" s="12">
        <v>0</v>
      </c>
      <c r="I17" s="12">
        <v>1</v>
      </c>
      <c r="J17" s="12"/>
      <c r="K17" s="13" t="s">
        <v>35</v>
      </c>
      <c r="L17" s="13">
        <f>-3</f>
        <v>-3</v>
      </c>
      <c r="M17" s="13">
        <f>0-1+1-2-0-1-1-2-1-1-3</f>
        <v>-11</v>
      </c>
      <c r="O17" s="4">
        <f>85</f>
        <v>85</v>
      </c>
      <c r="P17" s="4">
        <f>74</f>
        <v>74</v>
      </c>
      <c r="Q17" s="3"/>
      <c r="R17" s="3"/>
      <c r="S17" s="3">
        <f>1</f>
        <v>1</v>
      </c>
      <c r="T17" s="3"/>
      <c r="U17" s="3">
        <f>-2</f>
        <v>-2</v>
      </c>
      <c r="V17" s="3">
        <f>5</f>
        <v>5</v>
      </c>
    </row>
    <row r="18" spans="1:22">
      <c r="A18" s="11">
        <v>14</v>
      </c>
      <c r="B18" s="12" t="s">
        <v>34</v>
      </c>
      <c r="C18" s="12">
        <v>5</v>
      </c>
      <c r="D18" s="12">
        <v>16</v>
      </c>
      <c r="E18" s="12">
        <f t="shared" ref="E18" si="3">C18-D18</f>
        <v>-11</v>
      </c>
      <c r="F18" s="12"/>
      <c r="G18" s="12"/>
      <c r="H18" s="12">
        <v>1</v>
      </c>
      <c r="I18" s="12">
        <v>1</v>
      </c>
      <c r="J18" s="12"/>
      <c r="K18" s="13" t="s">
        <v>25</v>
      </c>
      <c r="L18" s="13">
        <f>-1+0</f>
        <v>-1</v>
      </c>
      <c r="M18" s="13">
        <f>-1+1-1+0-0-1-1+1+1-0+1-2-2-1-1-0-0-2-3-1+0</f>
        <v>-12</v>
      </c>
      <c r="O18" s="4">
        <f>(82+76)/2</f>
        <v>79</v>
      </c>
      <c r="P18" s="4">
        <f>(76+70)/2</f>
        <v>73</v>
      </c>
      <c r="Q18" s="3">
        <f>4</f>
        <v>4</v>
      </c>
      <c r="R18" s="3">
        <f>1</f>
        <v>1</v>
      </c>
      <c r="S18" s="3">
        <f>1</f>
        <v>1</v>
      </c>
      <c r="T18" s="3"/>
      <c r="U18" s="3">
        <f>2.25-4.25</f>
        <v>-2</v>
      </c>
      <c r="V18" s="3">
        <f>3+2</f>
        <v>5</v>
      </c>
    </row>
    <row r="19" spans="1:22">
      <c r="O19" s="4"/>
      <c r="P19" s="4"/>
      <c r="Q19" s="3"/>
      <c r="R19" s="3"/>
      <c r="S19" s="3"/>
      <c r="T19" s="3"/>
      <c r="U19" s="3"/>
      <c r="V19" s="3"/>
    </row>
    <row r="20" spans="1:22">
      <c r="O20" s="4"/>
      <c r="P20" s="4"/>
      <c r="Q20" s="3"/>
      <c r="R20" s="3"/>
      <c r="S20" s="3"/>
      <c r="T20" s="3"/>
      <c r="U20" s="3"/>
      <c r="V20" s="3"/>
    </row>
    <row r="21" spans="1:22">
      <c r="O21" s="4"/>
      <c r="P21" s="4"/>
      <c r="Q21" s="3"/>
      <c r="R21" s="3"/>
      <c r="S21" s="3"/>
      <c r="T21" s="3"/>
      <c r="U21" s="3"/>
      <c r="V21" s="3"/>
    </row>
    <row r="22" spans="1:22">
      <c r="A22" s="14" t="s">
        <v>36</v>
      </c>
      <c r="B22" s="15"/>
      <c r="C22" s="15"/>
      <c r="D22" s="15"/>
      <c r="E22" s="15"/>
      <c r="F22" s="15"/>
      <c r="G22" s="15"/>
      <c r="H22" s="15"/>
      <c r="I22" s="15"/>
      <c r="J22" s="15"/>
      <c r="K22" s="16"/>
      <c r="L22" s="16"/>
      <c r="M22" s="16"/>
      <c r="O22" s="4"/>
      <c r="P22" s="4"/>
      <c r="Q22" s="3"/>
      <c r="R22" s="3"/>
      <c r="S22" s="3"/>
      <c r="T22" s="3"/>
      <c r="U22" s="3"/>
      <c r="V22" s="3"/>
    </row>
    <row r="23" spans="1:22">
      <c r="A23" s="14">
        <f t="shared" ref="A23:A29" si="4">C23+D23+F23</f>
        <v>6</v>
      </c>
      <c r="B23" s="17" t="s">
        <v>40</v>
      </c>
      <c r="C23" s="17">
        <v>3</v>
      </c>
      <c r="D23" s="17">
        <v>3</v>
      </c>
      <c r="E23" s="17">
        <f t="shared" ref="E23:E29" si="5">C23-D23</f>
        <v>0</v>
      </c>
      <c r="F23" s="17"/>
      <c r="G23" s="17"/>
      <c r="H23" s="17">
        <v>0</v>
      </c>
      <c r="I23" s="17">
        <v>1</v>
      </c>
      <c r="J23" s="17"/>
      <c r="K23" s="18" t="s">
        <v>30</v>
      </c>
      <c r="L23" s="18">
        <f>0</f>
        <v>0</v>
      </c>
      <c r="M23" s="17">
        <f>0-1+1+2+1-0</f>
        <v>3</v>
      </c>
      <c r="O23" s="4">
        <f>84</f>
        <v>84</v>
      </c>
      <c r="P23" s="4">
        <f>81</f>
        <v>81</v>
      </c>
      <c r="Q23" s="3"/>
      <c r="R23" s="3"/>
      <c r="S23" s="3"/>
      <c r="T23" s="3"/>
      <c r="U23" s="3">
        <f>8</f>
        <v>8</v>
      </c>
      <c r="V23" s="3">
        <f>4</f>
        <v>4</v>
      </c>
    </row>
    <row r="24" spans="1:22">
      <c r="A24" s="14">
        <f t="shared" si="4"/>
        <v>5</v>
      </c>
      <c r="B24" s="17" t="s">
        <v>41</v>
      </c>
      <c r="C24" s="17">
        <v>3</v>
      </c>
      <c r="D24" s="17">
        <v>2</v>
      </c>
      <c r="E24" s="17">
        <f t="shared" si="5"/>
        <v>1</v>
      </c>
      <c r="F24" s="17"/>
      <c r="G24" s="17"/>
      <c r="H24" s="17"/>
      <c r="I24" s="17"/>
      <c r="J24" s="17"/>
      <c r="K24" s="17" t="s">
        <v>30</v>
      </c>
      <c r="L24" s="17"/>
      <c r="M24" s="17">
        <f>1-1+1+0-1</f>
        <v>0</v>
      </c>
      <c r="O24" s="4"/>
      <c r="P24" s="4"/>
      <c r="Q24" s="3"/>
      <c r="R24" s="3"/>
      <c r="S24" s="3"/>
      <c r="T24" s="3"/>
      <c r="U24" s="3"/>
      <c r="V24" s="3"/>
    </row>
    <row r="25" spans="1:22">
      <c r="A25" s="14">
        <f t="shared" si="4"/>
        <v>5</v>
      </c>
      <c r="B25" s="17" t="s">
        <v>42</v>
      </c>
      <c r="C25" s="17">
        <v>2</v>
      </c>
      <c r="D25" s="17">
        <v>3</v>
      </c>
      <c r="E25" s="17">
        <f t="shared" si="5"/>
        <v>-1</v>
      </c>
      <c r="F25" s="17"/>
      <c r="G25" s="17"/>
      <c r="H25" s="17"/>
      <c r="I25" s="17"/>
      <c r="J25" s="17"/>
      <c r="K25" s="18" t="s">
        <v>25</v>
      </c>
      <c r="L25" s="17"/>
      <c r="M25" s="17">
        <f>-1-1+2-2+2</f>
        <v>0</v>
      </c>
      <c r="O25" s="4"/>
      <c r="P25" s="4"/>
      <c r="Q25" s="3"/>
      <c r="R25" s="3"/>
      <c r="S25" s="3"/>
      <c r="T25" s="3"/>
      <c r="U25" s="3"/>
      <c r="V25" s="3"/>
    </row>
    <row r="26" spans="1:22">
      <c r="A26" s="14">
        <f t="shared" si="4"/>
        <v>4</v>
      </c>
      <c r="B26" s="17" t="s">
        <v>43</v>
      </c>
      <c r="C26" s="17">
        <v>3</v>
      </c>
      <c r="D26" s="17">
        <v>1</v>
      </c>
      <c r="E26" s="17">
        <f t="shared" si="5"/>
        <v>2</v>
      </c>
      <c r="F26" s="17"/>
      <c r="G26" s="17"/>
      <c r="H26" s="17"/>
      <c r="I26" s="17"/>
      <c r="J26" s="17"/>
      <c r="K26" s="18" t="s">
        <v>23</v>
      </c>
      <c r="L26" s="18"/>
      <c r="M26" s="18">
        <f>-1-1+2+1</f>
        <v>1</v>
      </c>
      <c r="O26" s="19"/>
      <c r="P26" s="19"/>
      <c r="Q26" s="3"/>
      <c r="R26" s="3"/>
      <c r="S26" s="3"/>
      <c r="T26" s="3"/>
      <c r="U26" s="3"/>
      <c r="V26" s="3"/>
    </row>
    <row r="27" spans="1:22">
      <c r="A27" s="14">
        <f t="shared" si="4"/>
        <v>4</v>
      </c>
      <c r="B27" s="17" t="s">
        <v>44</v>
      </c>
      <c r="C27" s="17">
        <v>2</v>
      </c>
      <c r="D27" s="17">
        <v>2</v>
      </c>
      <c r="E27" s="17">
        <f t="shared" si="5"/>
        <v>0</v>
      </c>
      <c r="F27" s="17"/>
      <c r="G27" s="17"/>
      <c r="H27" s="17"/>
      <c r="I27" s="17"/>
      <c r="J27" s="17"/>
      <c r="K27" s="17" t="s">
        <v>45</v>
      </c>
      <c r="L27" s="17"/>
      <c r="M27" s="17">
        <f>1+1-2-1</f>
        <v>-1</v>
      </c>
      <c r="O27" s="19"/>
      <c r="P27" s="19"/>
      <c r="Q27" s="3"/>
      <c r="R27" s="3"/>
      <c r="S27" s="3"/>
      <c r="T27" s="3"/>
      <c r="U27" s="3"/>
      <c r="V27" s="3"/>
    </row>
    <row r="28" spans="1:22">
      <c r="A28" s="14">
        <f>C28+D28+F28</f>
        <v>4</v>
      </c>
      <c r="B28" s="17" t="s">
        <v>46</v>
      </c>
      <c r="C28" s="17">
        <v>0</v>
      </c>
      <c r="D28" s="17">
        <v>4</v>
      </c>
      <c r="E28" s="17">
        <f>C28-D28</f>
        <v>-4</v>
      </c>
      <c r="F28" s="15"/>
      <c r="G28" s="17"/>
      <c r="H28" s="17">
        <v>0</v>
      </c>
      <c r="I28" s="17">
        <v>1</v>
      </c>
      <c r="J28" s="17"/>
      <c r="K28" s="18" t="s">
        <v>70</v>
      </c>
      <c r="L28" s="17">
        <f>-1</f>
        <v>-1</v>
      </c>
      <c r="M28" s="17">
        <f>-1-0-0-1</f>
        <v>-2</v>
      </c>
      <c r="O28" s="19">
        <f>82</f>
        <v>82</v>
      </c>
      <c r="P28" s="19">
        <f>77</f>
        <v>77</v>
      </c>
      <c r="Q28" s="3"/>
      <c r="R28" s="3"/>
      <c r="S28" s="3">
        <f>1</f>
        <v>1</v>
      </c>
      <c r="T28" s="3"/>
      <c r="U28" s="3">
        <f>-0.25</f>
        <v>-0.25</v>
      </c>
      <c r="V28" s="3">
        <f>2</f>
        <v>2</v>
      </c>
    </row>
    <row r="29" spans="1:22">
      <c r="A29" s="14">
        <f t="shared" si="4"/>
        <v>3</v>
      </c>
      <c r="B29" s="17" t="s">
        <v>48</v>
      </c>
      <c r="C29" s="17">
        <v>2</v>
      </c>
      <c r="D29" s="17">
        <v>1</v>
      </c>
      <c r="E29" s="17">
        <f t="shared" si="5"/>
        <v>1</v>
      </c>
      <c r="F29" s="17"/>
      <c r="G29" s="17"/>
      <c r="H29" s="17">
        <v>0</v>
      </c>
      <c r="I29" s="17">
        <v>1</v>
      </c>
      <c r="J29" s="17"/>
      <c r="K29" s="18" t="s">
        <v>30</v>
      </c>
      <c r="L29" s="18">
        <f>-1</f>
        <v>-1</v>
      </c>
      <c r="M29" s="18">
        <f>1+3-1</f>
        <v>3</v>
      </c>
      <c r="O29" s="19">
        <f>74</f>
        <v>74</v>
      </c>
      <c r="P29" s="19">
        <f>75</f>
        <v>75</v>
      </c>
      <c r="Q29" s="3">
        <f>3</f>
        <v>3</v>
      </c>
      <c r="R29" s="3"/>
      <c r="S29" s="3"/>
      <c r="T29" s="3"/>
      <c r="U29" s="3">
        <v>-0.75</v>
      </c>
      <c r="V29" s="3">
        <f>2</f>
        <v>2</v>
      </c>
    </row>
    <row r="30" spans="1:22">
      <c r="A30" s="14">
        <f>C30+D30+F30</f>
        <v>3</v>
      </c>
      <c r="B30" s="17" t="s">
        <v>49</v>
      </c>
      <c r="C30" s="17">
        <v>2</v>
      </c>
      <c r="D30" s="17">
        <v>1</v>
      </c>
      <c r="E30" s="17">
        <f>C30-D30</f>
        <v>1</v>
      </c>
      <c r="F30" s="15"/>
      <c r="G30" s="15"/>
      <c r="H30" s="17">
        <v>0</v>
      </c>
      <c r="I30" s="17">
        <v>1</v>
      </c>
      <c r="J30" s="15"/>
      <c r="K30" s="18" t="s">
        <v>30</v>
      </c>
      <c r="L30" s="18">
        <f>-1</f>
        <v>-1</v>
      </c>
      <c r="M30" s="18">
        <f>1+1-1</f>
        <v>1</v>
      </c>
      <c r="O30" s="19">
        <f>92</f>
        <v>92</v>
      </c>
      <c r="P30" s="19">
        <f>82</f>
        <v>82</v>
      </c>
      <c r="Q30" s="3"/>
      <c r="R30" s="3"/>
      <c r="S30" s="3">
        <f>1</f>
        <v>1</v>
      </c>
      <c r="T30" s="3"/>
      <c r="U30" s="3">
        <f>4.75</f>
        <v>4.75</v>
      </c>
      <c r="V30" s="3">
        <f>7</f>
        <v>7</v>
      </c>
    </row>
    <row r="31" spans="1:22">
      <c r="A31" s="14">
        <f>C31+D31+F31</f>
        <v>3</v>
      </c>
      <c r="B31" s="17" t="s">
        <v>54</v>
      </c>
      <c r="C31" s="17">
        <v>2</v>
      </c>
      <c r="D31" s="17">
        <v>1</v>
      </c>
      <c r="E31" s="17">
        <f>C31-D31</f>
        <v>1</v>
      </c>
      <c r="F31" s="15"/>
      <c r="G31" s="15"/>
      <c r="H31" s="17">
        <v>1</v>
      </c>
      <c r="I31" s="17">
        <v>1</v>
      </c>
      <c r="J31" s="15"/>
      <c r="K31" s="18" t="s">
        <v>25</v>
      </c>
      <c r="L31" s="17">
        <f>-3-1</f>
        <v>-4</v>
      </c>
      <c r="M31" s="17">
        <f>-1-3-1</f>
        <v>-5</v>
      </c>
      <c r="N31" s="20"/>
      <c r="O31" s="19">
        <f>(83+86)/2</f>
        <v>84.5</v>
      </c>
      <c r="P31" s="19">
        <f>(83+86)/2</f>
        <v>84.5</v>
      </c>
      <c r="Q31" s="3">
        <f>2</f>
        <v>2</v>
      </c>
      <c r="R31" s="3"/>
      <c r="S31" s="3">
        <f>1</f>
        <v>1</v>
      </c>
      <c r="T31" s="3"/>
      <c r="U31" s="3">
        <f>7+9.25</f>
        <v>16.25</v>
      </c>
      <c r="V31" s="3">
        <f>3+5</f>
        <v>8</v>
      </c>
    </row>
    <row r="32" spans="1:22">
      <c r="A32" s="14">
        <f t="shared" ref="A32:A38" si="6">C32+D32+F32</f>
        <v>3</v>
      </c>
      <c r="B32" s="17" t="s">
        <v>47</v>
      </c>
      <c r="C32" s="17">
        <v>0</v>
      </c>
      <c r="D32" s="17">
        <v>3</v>
      </c>
      <c r="E32" s="17">
        <f t="shared" ref="E32:E38" si="7">C32-D32</f>
        <v>-3</v>
      </c>
      <c r="F32" s="17"/>
      <c r="G32" s="17"/>
      <c r="H32" s="17"/>
      <c r="I32" s="17"/>
      <c r="J32" s="17"/>
      <c r="K32" s="18" t="s">
        <v>20</v>
      </c>
      <c r="L32" s="18"/>
      <c r="M32" s="18">
        <f>-1-1-0</f>
        <v>-2</v>
      </c>
      <c r="O32" s="19"/>
      <c r="P32" s="19"/>
      <c r="Q32" s="3"/>
      <c r="R32" s="3"/>
      <c r="S32" s="3"/>
      <c r="T32" s="3"/>
      <c r="U32" s="3"/>
      <c r="V32" s="3"/>
    </row>
    <row r="33" spans="1:23">
      <c r="A33" s="14">
        <f t="shared" si="6"/>
        <v>2</v>
      </c>
      <c r="B33" s="17" t="s">
        <v>50</v>
      </c>
      <c r="C33" s="17">
        <v>1</v>
      </c>
      <c r="D33" s="17">
        <v>1</v>
      </c>
      <c r="E33" s="17">
        <f t="shared" si="7"/>
        <v>0</v>
      </c>
      <c r="F33" s="15"/>
      <c r="G33" s="15"/>
      <c r="H33" s="17"/>
      <c r="I33" s="17"/>
      <c r="J33" s="15"/>
      <c r="K33" s="18" t="s">
        <v>25</v>
      </c>
      <c r="L33" s="18"/>
      <c r="M33" s="18">
        <f>-1+1</f>
        <v>0</v>
      </c>
      <c r="O33" s="19"/>
      <c r="P33" s="19"/>
      <c r="Q33" s="3"/>
      <c r="R33" s="3"/>
      <c r="S33" s="3"/>
      <c r="T33" s="3"/>
      <c r="U33" s="3"/>
      <c r="V33" s="3"/>
    </row>
    <row r="34" spans="1:23">
      <c r="A34" s="14">
        <f t="shared" si="6"/>
        <v>2</v>
      </c>
      <c r="B34" s="17" t="s">
        <v>51</v>
      </c>
      <c r="C34" s="17">
        <v>1</v>
      </c>
      <c r="D34" s="17">
        <v>1</v>
      </c>
      <c r="E34" s="17">
        <f t="shared" si="7"/>
        <v>0</v>
      </c>
      <c r="F34" s="17"/>
      <c r="G34" s="17"/>
      <c r="H34" s="17"/>
      <c r="I34" s="17"/>
      <c r="J34" s="17"/>
      <c r="K34" s="18" t="s">
        <v>30</v>
      </c>
      <c r="L34" s="18"/>
      <c r="M34" s="18">
        <f>1-1</f>
        <v>0</v>
      </c>
      <c r="O34" s="19"/>
      <c r="P34" s="19"/>
      <c r="Q34" s="3"/>
      <c r="R34" s="3"/>
      <c r="S34" s="3"/>
      <c r="T34" s="3"/>
      <c r="U34" s="3"/>
      <c r="V34" s="3"/>
    </row>
    <row r="35" spans="1:23">
      <c r="A35" s="14">
        <f t="shared" si="6"/>
        <v>2</v>
      </c>
      <c r="B35" s="17" t="s">
        <v>52</v>
      </c>
      <c r="C35" s="17">
        <v>1</v>
      </c>
      <c r="D35" s="17">
        <v>1</v>
      </c>
      <c r="E35" s="17">
        <f t="shared" si="7"/>
        <v>0</v>
      </c>
      <c r="F35" s="17"/>
      <c r="G35" s="17"/>
      <c r="H35" s="17"/>
      <c r="I35" s="17"/>
      <c r="J35" s="17"/>
      <c r="K35" s="17" t="s">
        <v>30</v>
      </c>
      <c r="L35" s="17"/>
      <c r="M35" s="17">
        <f>1-2</f>
        <v>-1</v>
      </c>
      <c r="N35" s="20"/>
      <c r="O35" s="19"/>
      <c r="P35" s="19"/>
      <c r="Q35" s="3"/>
      <c r="R35" s="3"/>
      <c r="S35" s="3"/>
      <c r="T35" s="3"/>
      <c r="U35" s="3"/>
      <c r="V35" s="3"/>
    </row>
    <row r="36" spans="1:23">
      <c r="A36" s="14">
        <f>C36+D36+F36</f>
        <v>2</v>
      </c>
      <c r="B36" s="17" t="s">
        <v>66</v>
      </c>
      <c r="C36" s="17">
        <v>1</v>
      </c>
      <c r="D36" s="17">
        <v>1</v>
      </c>
      <c r="E36" s="17">
        <f>C36-D36</f>
        <v>0</v>
      </c>
      <c r="F36" s="17"/>
      <c r="G36" s="17"/>
      <c r="H36" s="17">
        <v>1</v>
      </c>
      <c r="I36" s="17">
        <v>1</v>
      </c>
      <c r="J36" s="17"/>
      <c r="K36" s="18" t="s">
        <v>30</v>
      </c>
      <c r="L36" s="18">
        <f>1-2</f>
        <v>-1</v>
      </c>
      <c r="M36" s="18">
        <f>1-2</f>
        <v>-1</v>
      </c>
      <c r="N36" s="20"/>
      <c r="O36" s="19">
        <f>(75+80)/2</f>
        <v>77.5</v>
      </c>
      <c r="P36" s="19">
        <f>(70+75)/2</f>
        <v>72.5</v>
      </c>
      <c r="Q36" s="3">
        <f>2+2</f>
        <v>4</v>
      </c>
      <c r="R36" s="3">
        <f>1</f>
        <v>1</v>
      </c>
      <c r="S36" s="3">
        <f>1</f>
        <v>1</v>
      </c>
      <c r="T36" s="3"/>
      <c r="U36" s="3">
        <f>-2.25+0.75</f>
        <v>-1.5</v>
      </c>
      <c r="V36" s="3">
        <f>1+2</f>
        <v>3</v>
      </c>
    </row>
    <row r="37" spans="1:23">
      <c r="A37" s="14">
        <f>C37+D37+F37</f>
        <v>2</v>
      </c>
      <c r="B37" s="17" t="s">
        <v>55</v>
      </c>
      <c r="C37" s="17">
        <v>0</v>
      </c>
      <c r="D37" s="17">
        <v>2</v>
      </c>
      <c r="E37" s="17">
        <f>C37-D37</f>
        <v>-2</v>
      </c>
      <c r="F37" s="17"/>
      <c r="G37" s="17"/>
      <c r="H37" s="17">
        <v>0</v>
      </c>
      <c r="I37" s="17">
        <v>1</v>
      </c>
      <c r="J37" s="17"/>
      <c r="K37" s="18" t="s">
        <v>45</v>
      </c>
      <c r="L37" s="18">
        <f>-1</f>
        <v>-1</v>
      </c>
      <c r="M37" s="18">
        <f>-1-1</f>
        <v>-2</v>
      </c>
      <c r="N37" s="20"/>
      <c r="O37" s="19">
        <f>82</f>
        <v>82</v>
      </c>
      <c r="P37" s="19">
        <f>78</f>
        <v>78</v>
      </c>
      <c r="Q37" s="3"/>
      <c r="R37" s="3"/>
      <c r="S37" s="3">
        <f>1</f>
        <v>1</v>
      </c>
      <c r="T37" s="3"/>
      <c r="U37" s="3">
        <f>3.5</f>
        <v>3.5</v>
      </c>
      <c r="V37" s="3">
        <f>1</f>
        <v>1</v>
      </c>
    </row>
    <row r="38" spans="1:23" ht="15.75" thickBot="1">
      <c r="A38" s="14">
        <f t="shared" si="6"/>
        <v>1</v>
      </c>
      <c r="B38" s="17" t="s">
        <v>53</v>
      </c>
      <c r="C38" s="17">
        <v>1</v>
      </c>
      <c r="D38" s="17">
        <v>0</v>
      </c>
      <c r="E38" s="17">
        <f t="shared" si="7"/>
        <v>1</v>
      </c>
      <c r="F38" s="15"/>
      <c r="G38" s="15"/>
      <c r="H38" s="17"/>
      <c r="I38" s="17"/>
      <c r="J38" s="15"/>
      <c r="K38" s="18" t="s">
        <v>25</v>
      </c>
      <c r="L38" s="15"/>
      <c r="M38" s="17">
        <f>1</f>
        <v>1</v>
      </c>
      <c r="N38" s="20"/>
      <c r="O38" s="19"/>
      <c r="P38" s="19"/>
      <c r="Q38" s="3"/>
      <c r="R38" s="3"/>
      <c r="S38" s="3"/>
      <c r="T38" s="3"/>
      <c r="U38" s="3"/>
      <c r="V38" s="3"/>
    </row>
    <row r="39" spans="1:23">
      <c r="A39" s="14">
        <f>C39+D39+F39</f>
        <v>1</v>
      </c>
      <c r="B39" s="17" t="s">
        <v>56</v>
      </c>
      <c r="C39" s="17">
        <v>0</v>
      </c>
      <c r="D39" s="17">
        <v>1</v>
      </c>
      <c r="E39" s="17">
        <f>C39-D39</f>
        <v>-1</v>
      </c>
      <c r="F39" s="15"/>
      <c r="G39" s="15"/>
      <c r="H39" s="17"/>
      <c r="I39" s="17"/>
      <c r="J39" s="15"/>
      <c r="K39" s="18" t="s">
        <v>30</v>
      </c>
      <c r="L39" s="17"/>
      <c r="M39" s="17">
        <f>-1</f>
        <v>-1</v>
      </c>
      <c r="O39" s="19"/>
      <c r="P39" s="19"/>
      <c r="Q39" s="3"/>
      <c r="R39" s="3"/>
      <c r="S39" s="3"/>
      <c r="T39" s="3"/>
      <c r="U39" s="3"/>
      <c r="V39" s="3"/>
      <c r="W39" s="21" t="s">
        <v>57</v>
      </c>
    </row>
    <row r="40" spans="1:23">
      <c r="A40" s="14">
        <f>C40+D40+F40</f>
        <v>1</v>
      </c>
      <c r="B40" s="17" t="s">
        <v>58</v>
      </c>
      <c r="C40" s="17">
        <v>0</v>
      </c>
      <c r="D40" s="17">
        <v>1</v>
      </c>
      <c r="E40" s="17">
        <f>C40-D40</f>
        <v>-1</v>
      </c>
      <c r="F40" s="17"/>
      <c r="G40" s="17"/>
      <c r="H40" s="17"/>
      <c r="I40" s="17"/>
      <c r="J40" s="17"/>
      <c r="K40" s="18" t="s">
        <v>45</v>
      </c>
      <c r="L40" s="17"/>
      <c r="M40" s="17">
        <f>-1</f>
        <v>-1</v>
      </c>
      <c r="O40" s="19"/>
      <c r="P40" s="19"/>
      <c r="Q40" s="3"/>
      <c r="R40" s="3"/>
      <c r="S40" s="3"/>
      <c r="T40" s="3"/>
      <c r="U40" s="3"/>
      <c r="V40" s="3"/>
      <c r="W40" s="22" t="s">
        <v>59</v>
      </c>
    </row>
    <row r="41" spans="1:23" ht="15.75" thickBot="1">
      <c r="A41" s="14">
        <f>C41+D41+F41</f>
        <v>1</v>
      </c>
      <c r="B41" s="17" t="s">
        <v>79</v>
      </c>
      <c r="C41" s="17">
        <v>0</v>
      </c>
      <c r="D41" s="17">
        <v>1</v>
      </c>
      <c r="E41" s="17">
        <f>C41-D41</f>
        <v>-1</v>
      </c>
      <c r="F41" s="15"/>
      <c r="G41" s="15"/>
      <c r="H41" s="15">
        <v>0</v>
      </c>
      <c r="I41" s="15">
        <v>1</v>
      </c>
      <c r="J41" s="15"/>
      <c r="K41" s="18" t="s">
        <v>30</v>
      </c>
      <c r="L41" s="15">
        <f>-2</f>
        <v>-2</v>
      </c>
      <c r="M41" s="15">
        <f>-2</f>
        <v>-2</v>
      </c>
      <c r="O41" s="19">
        <f>79</f>
        <v>79</v>
      </c>
      <c r="P41" s="19">
        <f>75</f>
        <v>75</v>
      </c>
      <c r="Q41" s="3">
        <f>3</f>
        <v>3</v>
      </c>
      <c r="R41" s="3">
        <f>1</f>
        <v>1</v>
      </c>
      <c r="S41" s="3">
        <f>1</f>
        <v>1</v>
      </c>
      <c r="T41" s="3"/>
      <c r="U41" s="3">
        <f>0.75</f>
        <v>0.75</v>
      </c>
      <c r="V41" s="3">
        <f>3</f>
        <v>3</v>
      </c>
      <c r="W41" s="23" t="s">
        <v>60</v>
      </c>
    </row>
    <row r="42" spans="1:23">
      <c r="O42" s="19"/>
      <c r="P42" s="19"/>
      <c r="Q42" s="3"/>
      <c r="R42" s="3"/>
      <c r="S42" s="3"/>
      <c r="T42" s="3"/>
      <c r="U42" s="3"/>
      <c r="V42" s="3"/>
      <c r="W42" s="21" t="s">
        <v>61</v>
      </c>
    </row>
    <row r="43" spans="1:23">
      <c r="O43" s="4"/>
      <c r="P43" s="4"/>
      <c r="Q43" s="3"/>
      <c r="R43" s="3"/>
      <c r="S43" s="3"/>
      <c r="T43" s="3"/>
      <c r="U43" s="3"/>
      <c r="V43" s="3"/>
      <c r="W43" s="24" t="s">
        <v>62</v>
      </c>
    </row>
    <row r="44" spans="1:23" ht="15.75" thickBot="1">
      <c r="A44" s="14"/>
      <c r="L44" s="18"/>
      <c r="M44" s="18"/>
      <c r="O44" s="4"/>
      <c r="P44" s="4"/>
      <c r="Q44" s="3"/>
      <c r="R44" s="3"/>
      <c r="S44" s="3"/>
      <c r="T44" s="3"/>
      <c r="U44" s="3"/>
      <c r="V44" s="3"/>
      <c r="W44" s="23" t="s">
        <v>63</v>
      </c>
    </row>
    <row r="45" spans="1:23">
      <c r="A45" s="14">
        <f>C45+D45+F45</f>
        <v>0</v>
      </c>
      <c r="B45" s="17" t="s">
        <v>64</v>
      </c>
      <c r="C45" s="17"/>
      <c r="D45" s="17"/>
      <c r="E45" s="17">
        <f>C45-D45</f>
        <v>0</v>
      </c>
      <c r="F45" s="17"/>
      <c r="G45" s="17"/>
      <c r="H45" s="17"/>
      <c r="I45" s="17"/>
      <c r="J45" s="17"/>
      <c r="K45" s="18" t="s">
        <v>23</v>
      </c>
      <c r="L45" s="18"/>
      <c r="M45" s="15"/>
      <c r="O45" s="4"/>
      <c r="P45" s="4"/>
      <c r="Q45" s="3"/>
      <c r="R45" s="3"/>
      <c r="S45" s="3"/>
      <c r="T45" s="3"/>
      <c r="U45" s="3"/>
      <c r="V45" s="3"/>
      <c r="W45" s="25"/>
    </row>
    <row r="46" spans="1:23">
      <c r="A46" s="14">
        <f>C46+D46+F46</f>
        <v>0</v>
      </c>
      <c r="B46" s="17" t="s">
        <v>65</v>
      </c>
      <c r="C46" s="17"/>
      <c r="D46" s="17"/>
      <c r="E46" s="17">
        <f>C46-D46</f>
        <v>0</v>
      </c>
      <c r="F46" s="15"/>
      <c r="G46" s="17"/>
      <c r="H46" s="17"/>
      <c r="I46" s="17"/>
      <c r="J46" s="15"/>
      <c r="K46" s="18" t="s">
        <v>45</v>
      </c>
      <c r="L46" s="18"/>
      <c r="M46" s="18"/>
      <c r="O46" s="4"/>
      <c r="P46" s="4"/>
      <c r="Q46" s="3"/>
      <c r="R46" s="3"/>
      <c r="S46" s="3"/>
      <c r="T46" s="3"/>
      <c r="U46" s="3"/>
      <c r="V46" s="3"/>
      <c r="W46" s="25"/>
    </row>
    <row r="47" spans="1:23">
      <c r="O47" s="4"/>
      <c r="P47" s="4"/>
      <c r="Q47" s="3"/>
      <c r="R47" s="3"/>
      <c r="S47" s="3"/>
      <c r="T47" s="3"/>
      <c r="U47" s="3"/>
      <c r="V47" s="3"/>
      <c r="W47" s="25"/>
    </row>
    <row r="48" spans="1:23">
      <c r="A48" s="14">
        <f t="shared" ref="A48:A50" si="8">C48+D48+F48</f>
        <v>0</v>
      </c>
      <c r="B48" s="17" t="s">
        <v>67</v>
      </c>
      <c r="C48" s="17"/>
      <c r="D48" s="17"/>
      <c r="E48" s="17">
        <f t="shared" ref="E48:E50" si="9">C48-D48</f>
        <v>0</v>
      </c>
      <c r="F48" s="17"/>
      <c r="G48" s="17"/>
      <c r="H48" s="17"/>
      <c r="I48" s="17"/>
      <c r="J48" s="17"/>
      <c r="K48" s="18" t="s">
        <v>30</v>
      </c>
      <c r="L48" s="18"/>
      <c r="M48" s="18"/>
      <c r="O48" s="4"/>
      <c r="P48" s="4"/>
      <c r="Q48" s="3"/>
      <c r="R48" s="3"/>
      <c r="S48" s="3"/>
      <c r="T48" s="3"/>
      <c r="U48" s="3"/>
      <c r="V48" s="3"/>
      <c r="W48" s="25"/>
    </row>
    <row r="49" spans="1:23">
      <c r="A49" s="14">
        <f t="shared" si="8"/>
        <v>0</v>
      </c>
      <c r="B49" s="17" t="s">
        <v>68</v>
      </c>
      <c r="C49" s="17"/>
      <c r="D49" s="17"/>
      <c r="E49" s="17">
        <f t="shared" si="9"/>
        <v>0</v>
      </c>
      <c r="F49" s="17"/>
      <c r="G49" s="17"/>
      <c r="H49" s="17"/>
      <c r="I49" s="17"/>
      <c r="J49" s="17"/>
      <c r="K49" s="18" t="s">
        <v>30</v>
      </c>
      <c r="L49" s="18"/>
      <c r="M49" s="18"/>
      <c r="O49" s="4"/>
      <c r="P49" s="4"/>
      <c r="Q49" s="3"/>
      <c r="R49" s="3"/>
      <c r="S49" s="3"/>
      <c r="T49" s="3"/>
      <c r="U49" s="3"/>
      <c r="V49" s="3"/>
      <c r="W49" s="25"/>
    </row>
    <row r="50" spans="1:23">
      <c r="A50" s="14">
        <f t="shared" si="8"/>
        <v>0</v>
      </c>
      <c r="B50" s="17" t="s">
        <v>69</v>
      </c>
      <c r="C50" s="17"/>
      <c r="D50" s="17"/>
      <c r="E50" s="17">
        <f t="shared" si="9"/>
        <v>0</v>
      </c>
      <c r="F50" s="17"/>
      <c r="G50" s="17"/>
      <c r="H50" s="17"/>
      <c r="I50" s="17"/>
      <c r="J50" s="17"/>
      <c r="K50" s="18" t="s">
        <v>30</v>
      </c>
      <c r="L50" s="18"/>
      <c r="M50" s="18"/>
      <c r="O50" s="4"/>
      <c r="P50" s="4"/>
      <c r="Q50" s="3"/>
      <c r="R50" s="3"/>
      <c r="S50" s="3"/>
      <c r="T50" s="3"/>
      <c r="U50" s="3"/>
      <c r="V50" s="3"/>
      <c r="W50" s="25"/>
    </row>
    <row r="51" spans="1:23">
      <c r="O51" s="4"/>
      <c r="P51" s="4"/>
      <c r="Q51" s="3"/>
      <c r="R51" s="3"/>
      <c r="S51" s="3"/>
      <c r="T51" s="3"/>
      <c r="U51" s="3"/>
      <c r="V51" s="3"/>
    </row>
    <row r="52" spans="1:23">
      <c r="O52" s="4"/>
      <c r="P52" s="4"/>
      <c r="Q52" s="3"/>
      <c r="R52" s="3"/>
      <c r="S52" s="3"/>
      <c r="T52" s="3"/>
      <c r="U52" s="3"/>
      <c r="V52" s="3"/>
    </row>
    <row r="53" spans="1:23">
      <c r="O53" s="4"/>
      <c r="P53" s="4"/>
      <c r="Q53" s="3"/>
      <c r="R53" s="3"/>
      <c r="S53" s="3"/>
      <c r="T53" s="3"/>
      <c r="U53" s="3"/>
      <c r="V53" s="3"/>
    </row>
    <row r="54" spans="1:23">
      <c r="O54" s="4"/>
      <c r="P54" s="4"/>
      <c r="Q54" s="3"/>
      <c r="R54" s="3"/>
      <c r="S54" s="3"/>
      <c r="T54" s="3"/>
      <c r="U54" s="3"/>
      <c r="V54" s="3"/>
    </row>
    <row r="55" spans="1:23">
      <c r="O55" s="4"/>
      <c r="P55" s="4"/>
      <c r="Q55" s="3"/>
      <c r="R55" s="3"/>
      <c r="S55" s="3"/>
      <c r="T55" s="3"/>
      <c r="U55" s="3"/>
      <c r="V55" s="3"/>
    </row>
    <row r="56" spans="1:23">
      <c r="O56" s="4"/>
      <c r="P56" s="4"/>
      <c r="Q56" s="3"/>
      <c r="R56" s="3"/>
      <c r="S56" s="3"/>
      <c r="T56" s="3"/>
      <c r="U56" s="3"/>
      <c r="V56" s="3"/>
    </row>
    <row r="58" spans="1:23">
      <c r="C58" s="26">
        <f>SUM(C5:C54)</f>
        <v>142</v>
      </c>
      <c r="D58" s="26">
        <f>SUM(D5:D54)</f>
        <v>142</v>
      </c>
      <c r="E58" s="26">
        <f>SUM(E5:E54)</f>
        <v>0</v>
      </c>
      <c r="F58" s="26">
        <f>SUM(F8:F54)</f>
        <v>0</v>
      </c>
      <c r="G58" s="26"/>
      <c r="H58" s="26">
        <f>SUM(H5:H54)</f>
        <v>28</v>
      </c>
      <c r="I58" s="26">
        <f>SUM(I5:I54)</f>
        <v>28</v>
      </c>
      <c r="J58" s="26">
        <f>SUM(J5:J54)</f>
        <v>0</v>
      </c>
      <c r="K58" s="27"/>
      <c r="L58" s="26">
        <f>SUM(L5:L54)</f>
        <v>0</v>
      </c>
      <c r="M58" s="26">
        <f>SUM(M5:M54)</f>
        <v>0</v>
      </c>
      <c r="O58" s="28"/>
      <c r="P58" s="28"/>
      <c r="Q58" s="26">
        <f t="shared" ref="Q58:V58" si="10">SUM(Q5:Q53)</f>
        <v>74</v>
      </c>
      <c r="R58" s="26">
        <f t="shared" si="10"/>
        <v>14</v>
      </c>
      <c r="S58" s="26">
        <f t="shared" si="10"/>
        <v>30</v>
      </c>
      <c r="T58" s="26">
        <f t="shared" si="10"/>
        <v>1</v>
      </c>
      <c r="U58" s="26">
        <f t="shared" si="10"/>
        <v>0</v>
      </c>
      <c r="V58" s="26">
        <f t="shared" si="10"/>
        <v>135</v>
      </c>
    </row>
    <row r="59" spans="1:23">
      <c r="O59" s="28"/>
      <c r="P59" s="28"/>
    </row>
    <row r="60" spans="1:23">
      <c r="A60" s="1" t="s">
        <v>72</v>
      </c>
      <c r="B60" s="12" t="s">
        <v>73</v>
      </c>
      <c r="O60" s="28"/>
      <c r="P60" s="28"/>
    </row>
    <row r="61" spans="1:23">
      <c r="A61" s="1" t="s">
        <v>74</v>
      </c>
      <c r="B61" s="12" t="s">
        <v>75</v>
      </c>
      <c r="O61" s="28"/>
      <c r="P61" s="28"/>
    </row>
    <row r="62" spans="1:23">
      <c r="A62" s="1" t="s">
        <v>74</v>
      </c>
      <c r="B62" s="20" t="s">
        <v>76</v>
      </c>
      <c r="O62" s="28"/>
      <c r="P62" s="28"/>
    </row>
    <row r="63" spans="1:23">
      <c r="A63" s="1" t="s">
        <v>72</v>
      </c>
      <c r="B63" s="20" t="s">
        <v>77</v>
      </c>
      <c r="O63" s="28"/>
      <c r="P63" s="28"/>
    </row>
    <row r="64" spans="1:23">
      <c r="A64" s="1" t="s">
        <v>82</v>
      </c>
      <c r="B64" s="20" t="s">
        <v>83</v>
      </c>
      <c r="O64" s="28"/>
      <c r="P64" s="28"/>
    </row>
    <row r="65" spans="1:21">
      <c r="A65" s="1" t="s">
        <v>6</v>
      </c>
      <c r="B65" s="20" t="s">
        <v>84</v>
      </c>
      <c r="O65" s="28"/>
      <c r="P65" s="28"/>
    </row>
    <row r="66" spans="1:21">
      <c r="A66" s="1" t="s">
        <v>74</v>
      </c>
      <c r="B66" s="20" t="s">
        <v>85</v>
      </c>
      <c r="O66" s="28"/>
      <c r="P66" s="28"/>
    </row>
    <row r="67" spans="1:21">
      <c r="B67" s="20"/>
      <c r="O67" s="28"/>
      <c r="P67" s="28"/>
    </row>
    <row r="68" spans="1:21">
      <c r="B68" s="20"/>
      <c r="O68" s="28"/>
      <c r="P68" s="28"/>
    </row>
    <row r="69" spans="1:21">
      <c r="B69" s="20"/>
      <c r="O69" s="29"/>
      <c r="P69" s="29"/>
    </row>
    <row r="70" spans="1:21">
      <c r="B70" s="20"/>
      <c r="O70" s="29"/>
      <c r="P70" s="29"/>
    </row>
    <row r="71" spans="1:21">
      <c r="B71" s="20"/>
      <c r="O71" s="28"/>
      <c r="P71" s="28"/>
    </row>
    <row r="72" spans="1:21">
      <c r="O72" s="28"/>
      <c r="P72" s="28"/>
    </row>
    <row r="73" spans="1:21">
      <c r="O73" s="28"/>
      <c r="P73" s="28"/>
    </row>
    <row r="74" spans="1:21">
      <c r="O74" s="28"/>
      <c r="P74" s="28"/>
    </row>
    <row r="75" spans="1:21">
      <c r="O75" s="28"/>
      <c r="P75" s="28"/>
    </row>
    <row r="76" spans="1:21">
      <c r="O76" s="28"/>
      <c r="P76" s="28"/>
    </row>
    <row r="77" spans="1:21">
      <c r="O77" s="28"/>
      <c r="P77" s="28"/>
    </row>
    <row r="78" spans="1:21">
      <c r="O78" s="29"/>
      <c r="P78" s="30"/>
    </row>
    <row r="79" spans="1:21">
      <c r="O79" s="29"/>
      <c r="P79" s="29"/>
    </row>
    <row r="80" spans="1:21">
      <c r="Q80" s="26"/>
      <c r="R80" s="26"/>
      <c r="S80" s="26"/>
      <c r="T80" s="26"/>
      <c r="U80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2016-06-01T03:05:26Z</dcterms:created>
  <dcterms:modified xsi:type="dcterms:W3CDTF">2016-06-30T15:03:07Z</dcterms:modified>
</cp:coreProperties>
</file>