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7235" windowHeight="9015"/>
  </bookViews>
  <sheets>
    <sheet name="2017 - Q1" sheetId="1" r:id="rId1"/>
  </sheets>
  <calcPr calcId="125725"/>
</workbook>
</file>

<file path=xl/calcChain.xml><?xml version="1.0" encoding="utf-8"?>
<calcChain xmlns="http://schemas.openxmlformats.org/spreadsheetml/2006/main">
  <c r="H6" i="1"/>
  <c r="E20"/>
  <c r="T9"/>
  <c r="R9"/>
  <c r="P9"/>
  <c r="N9"/>
  <c r="L9"/>
  <c r="J9"/>
  <c r="I9"/>
  <c r="H9"/>
  <c r="F9"/>
  <c r="E9"/>
  <c r="D9"/>
  <c r="C9"/>
  <c r="T23"/>
  <c r="R23"/>
  <c r="P23"/>
  <c r="J23"/>
  <c r="I23"/>
  <c r="F23"/>
  <c r="E23"/>
  <c r="D23"/>
  <c r="C23"/>
  <c r="T6"/>
  <c r="R6"/>
  <c r="P6"/>
  <c r="N6"/>
  <c r="I6"/>
  <c r="F6"/>
  <c r="E6"/>
  <c r="D6"/>
  <c r="C6"/>
  <c r="R21"/>
  <c r="P21"/>
  <c r="F21"/>
  <c r="E21"/>
  <c r="D21"/>
  <c r="C21"/>
  <c r="T16"/>
  <c r="R16"/>
  <c r="P16"/>
  <c r="I16"/>
  <c r="F16"/>
  <c r="E16"/>
  <c r="D16"/>
  <c r="C16"/>
  <c r="T22"/>
  <c r="R22"/>
  <c r="P22"/>
  <c r="J22"/>
  <c r="E22"/>
  <c r="D22"/>
  <c r="C22"/>
  <c r="T10"/>
  <c r="R10"/>
  <c r="P10"/>
  <c r="N10"/>
  <c r="J10"/>
  <c r="I10"/>
  <c r="F10"/>
  <c r="E10"/>
  <c r="D10"/>
  <c r="C10"/>
  <c r="T7"/>
  <c r="R7"/>
  <c r="P7"/>
  <c r="N7"/>
  <c r="L7"/>
  <c r="I7"/>
  <c r="F7"/>
  <c r="E7"/>
  <c r="D7"/>
  <c r="C7"/>
  <c r="T5"/>
  <c r="P5"/>
  <c r="N5"/>
  <c r="L5"/>
  <c r="I5"/>
  <c r="H5"/>
  <c r="F5"/>
  <c r="E5"/>
  <c r="D5"/>
  <c r="C5"/>
  <c r="T14"/>
  <c r="R14"/>
  <c r="P14"/>
  <c r="J14"/>
  <c r="I14"/>
  <c r="F14"/>
  <c r="E14"/>
  <c r="D14"/>
  <c r="C14"/>
  <c r="T20"/>
  <c r="R20"/>
  <c r="P20"/>
  <c r="N20"/>
  <c r="F20"/>
  <c r="D20"/>
  <c r="C20"/>
  <c r="T15"/>
  <c r="R15"/>
  <c r="P15"/>
  <c r="N15"/>
  <c r="I15"/>
  <c r="F15"/>
  <c r="E15"/>
  <c r="D15"/>
  <c r="C15"/>
  <c r="T17"/>
  <c r="R17"/>
  <c r="P17"/>
  <c r="J17"/>
  <c r="H17"/>
  <c r="F17"/>
  <c r="E17"/>
  <c r="D17"/>
  <c r="C17"/>
  <c r="T11"/>
  <c r="R11"/>
  <c r="P11"/>
  <c r="N11"/>
  <c r="I11"/>
  <c r="F11"/>
  <c r="E11"/>
  <c r="D11"/>
  <c r="C11"/>
  <c r="T8"/>
  <c r="R8"/>
  <c r="P8"/>
  <c r="N8"/>
  <c r="L8"/>
  <c r="J8"/>
  <c r="I8"/>
  <c r="F8"/>
  <c r="E8"/>
  <c r="D8"/>
  <c r="C8"/>
  <c r="T12"/>
  <c r="R12"/>
  <c r="P12"/>
  <c r="J12"/>
  <c r="F12"/>
  <c r="E12"/>
  <c r="D12"/>
  <c r="C12"/>
  <c r="T18"/>
  <c r="R18"/>
  <c r="P18"/>
  <c r="I18"/>
  <c r="F18"/>
  <c r="E18"/>
  <c r="D18"/>
  <c r="C18"/>
  <c r="T19"/>
  <c r="R19"/>
  <c r="P19"/>
  <c r="J19"/>
  <c r="I19"/>
  <c r="F19"/>
  <c r="E19"/>
  <c r="D19"/>
  <c r="C19"/>
  <c r="S9"/>
  <c r="Q9"/>
  <c r="O9"/>
  <c r="M9"/>
  <c r="K9"/>
  <c r="G9"/>
  <c r="T21"/>
  <c r="J21"/>
  <c r="S21" l="1"/>
  <c r="Q21"/>
  <c r="O21"/>
  <c r="N21"/>
  <c r="L21"/>
  <c r="M21" s="1"/>
  <c r="K21"/>
  <c r="I21"/>
  <c r="H21"/>
  <c r="G21"/>
  <c r="Q23"/>
  <c r="N23"/>
  <c r="L23"/>
  <c r="K23"/>
  <c r="H23"/>
  <c r="S23"/>
  <c r="G23" l="1"/>
  <c r="O23"/>
  <c r="M23"/>
  <c r="N22"/>
  <c r="F22"/>
  <c r="N17"/>
  <c r="I17"/>
  <c r="J7"/>
  <c r="N14"/>
  <c r="J16"/>
  <c r="J11" l="1"/>
  <c r="N18"/>
  <c r="J15"/>
  <c r="T13"/>
  <c r="R13"/>
  <c r="P13"/>
  <c r="J13"/>
  <c r="F13"/>
  <c r="E13"/>
  <c r="D13"/>
  <c r="C13"/>
  <c r="N12"/>
  <c r="L6"/>
  <c r="J6"/>
  <c r="H8"/>
  <c r="L10" l="1"/>
  <c r="H10"/>
  <c r="L22"/>
  <c r="I22"/>
  <c r="H22"/>
  <c r="N19"/>
  <c r="L19"/>
  <c r="H19"/>
  <c r="L14"/>
  <c r="H14"/>
  <c r="L18"/>
  <c r="J18"/>
  <c r="H18"/>
  <c r="N16"/>
  <c r="L16"/>
  <c r="H16"/>
  <c r="L20"/>
  <c r="J20"/>
  <c r="I20"/>
  <c r="H20"/>
  <c r="L15"/>
  <c r="H15"/>
  <c r="L17"/>
  <c r="L12"/>
  <c r="I12"/>
  <c r="H12"/>
  <c r="N13"/>
  <c r="L13"/>
  <c r="I13"/>
  <c r="H13"/>
  <c r="R5"/>
  <c r="J5"/>
  <c r="L11"/>
  <c r="H11"/>
  <c r="H7"/>
  <c r="S10" l="1"/>
  <c r="O10"/>
  <c r="K10"/>
  <c r="K22"/>
  <c r="O19"/>
  <c r="K19"/>
  <c r="O14"/>
  <c r="K14"/>
  <c r="O18"/>
  <c r="K18"/>
  <c r="G18"/>
  <c r="S16"/>
  <c r="O16"/>
  <c r="K16"/>
  <c r="K20"/>
  <c r="O15"/>
  <c r="K15"/>
  <c r="O17"/>
  <c r="K17"/>
  <c r="G17"/>
  <c r="K12"/>
  <c r="O13"/>
  <c r="K13"/>
  <c r="O6"/>
  <c r="K6"/>
  <c r="S5"/>
  <c r="O5"/>
  <c r="K5"/>
  <c r="K11"/>
  <c r="O8"/>
  <c r="K8"/>
  <c r="O7"/>
  <c r="K7"/>
  <c r="S12" l="1"/>
  <c r="S20"/>
  <c r="S22"/>
  <c r="S8"/>
  <c r="S13"/>
  <c r="S7"/>
  <c r="O11"/>
  <c r="S6"/>
  <c r="O12"/>
  <c r="S17"/>
  <c r="O20"/>
  <c r="S14"/>
  <c r="O22"/>
  <c r="S11"/>
  <c r="S15"/>
  <c r="S18"/>
  <c r="S19"/>
  <c r="Q7"/>
  <c r="G8"/>
  <c r="Q8"/>
  <c r="G11"/>
  <c r="Q11"/>
  <c r="G5"/>
  <c r="M5"/>
  <c r="Q5"/>
  <c r="Q6"/>
  <c r="M12"/>
  <c r="M15"/>
  <c r="G20"/>
  <c r="Q20"/>
  <c r="G16"/>
  <c r="M16"/>
  <c r="Q10"/>
  <c r="G7"/>
  <c r="M7"/>
  <c r="M8"/>
  <c r="M11"/>
  <c r="G6"/>
  <c r="M6"/>
  <c r="G13"/>
  <c r="M13"/>
  <c r="Q13"/>
  <c r="G12"/>
  <c r="Q12"/>
  <c r="M17"/>
  <c r="Q17"/>
  <c r="G15"/>
  <c r="Q15"/>
  <c r="M20"/>
  <c r="Q16"/>
  <c r="M18"/>
  <c r="Q18"/>
  <c r="G14"/>
  <c r="M14"/>
  <c r="Q14"/>
  <c r="G19"/>
  <c r="M19"/>
  <c r="Q19"/>
  <c r="G22"/>
  <c r="M22"/>
  <c r="Q22"/>
  <c r="G10"/>
  <c r="M10"/>
</calcChain>
</file>

<file path=xl/sharedStrings.xml><?xml version="1.0" encoding="utf-8"?>
<sst xmlns="http://schemas.openxmlformats.org/spreadsheetml/2006/main" count="39" uniqueCount="39">
  <si>
    <t>Stats</t>
  </si>
  <si>
    <t>rk</t>
  </si>
  <si>
    <t>Animal</t>
  </si>
  <si>
    <t>Rounds</t>
  </si>
  <si>
    <t>Gross</t>
  </si>
  <si>
    <t>Net</t>
  </si>
  <si>
    <t>Birdies</t>
  </si>
  <si>
    <t>Birds/18</t>
  </si>
  <si>
    <t>Eagles</t>
  </si>
  <si>
    <t>GH</t>
  </si>
  <si>
    <t>BH</t>
  </si>
  <si>
    <t>Plus/Minus</t>
  </si>
  <si>
    <t>Gross under par</t>
  </si>
  <si>
    <t>GUP/round</t>
  </si>
  <si>
    <t>Net under par</t>
  </si>
  <si>
    <t>NUP/round</t>
  </si>
  <si>
    <t>History Diff</t>
  </si>
  <si>
    <t>Doubs</t>
  </si>
  <si>
    <t>Doubs/round</t>
  </si>
  <si>
    <t>Beers</t>
  </si>
  <si>
    <t>Eagle</t>
  </si>
  <si>
    <t>Harrier</t>
  </si>
  <si>
    <t>Eel</t>
  </si>
  <si>
    <t>Yorkie</t>
  </si>
  <si>
    <t>Ram</t>
  </si>
  <si>
    <t>Panda</t>
  </si>
  <si>
    <t>Woodpecker</t>
  </si>
  <si>
    <t>Hound</t>
  </si>
  <si>
    <t>Hamster</t>
  </si>
  <si>
    <t>Owl</t>
  </si>
  <si>
    <t>Wolf</t>
  </si>
  <si>
    <t>Javelina</t>
  </si>
  <si>
    <t>Tort</t>
  </si>
  <si>
    <t>Mole</t>
  </si>
  <si>
    <t>Herron</t>
  </si>
  <si>
    <t>Moose</t>
  </si>
  <si>
    <t>Buff</t>
  </si>
  <si>
    <t>Poss</t>
  </si>
  <si>
    <t>Kodiak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</si>
</sst>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0" fillId="0" borderId="2" xfId="0" applyBorder="1"/>
    <xf numFmtId="4" fontId="0" fillId="0" borderId="2" xfId="0" applyNumberFormat="1" applyBorder="1"/>
    <xf numFmtId="2" fontId="0" fillId="0" borderId="2" xfId="0" applyNumberFormat="1" applyBorder="1"/>
    <xf numFmtId="1" fontId="0" fillId="0" borderId="2" xfId="0" applyNumberFormat="1" applyBorder="1"/>
    <xf numFmtId="0" fontId="2" fillId="0" borderId="3" xfId="0" applyFont="1" applyFill="1" applyBorder="1"/>
    <xf numFmtId="0" fontId="1" fillId="0" borderId="4" xfId="0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Fill="1" applyBorder="1"/>
    <xf numFmtId="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2" fillId="0" borderId="5" xfId="0" applyFont="1" applyFill="1" applyBorder="1"/>
    <xf numFmtId="0" fontId="1" fillId="0" borderId="6" xfId="0" applyFont="1" applyFill="1" applyBorder="1" applyAlignment="1">
      <alignment horizontal="right"/>
    </xf>
    <xf numFmtId="0" fontId="1" fillId="0" borderId="7" xfId="0" applyFont="1" applyFill="1" applyBorder="1"/>
    <xf numFmtId="0" fontId="0" fillId="0" borderId="7" xfId="0" applyFill="1" applyBorder="1"/>
    <xf numFmtId="4" fontId="0" fillId="0" borderId="7" xfId="0" applyNumberFormat="1" applyBorder="1"/>
    <xf numFmtId="0" fontId="0" fillId="0" borderId="7" xfId="0" applyBorder="1"/>
    <xf numFmtId="2" fontId="0" fillId="0" borderId="7" xfId="0" applyNumberFormat="1" applyBorder="1"/>
    <xf numFmtId="1" fontId="0" fillId="0" borderId="7" xfId="0" applyNumberFormat="1" applyBorder="1"/>
    <xf numFmtId="0" fontId="2" fillId="0" borderId="8" xfId="0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280"/>
  <sheetViews>
    <sheetView tabSelected="1" workbookViewId="0">
      <selection activeCell="D5" sqref="D5"/>
    </sheetView>
  </sheetViews>
  <sheetFormatPr defaultRowHeight="15"/>
  <cols>
    <col min="1" max="1" width="4" bestFit="1" customWidth="1"/>
    <col min="2" max="2" width="16.140625" bestFit="1" customWidth="1"/>
    <col min="3" max="3" width="8.42578125" bestFit="1" customWidth="1"/>
    <col min="8" max="8" width="12.85546875" customWidth="1"/>
    <col min="9" max="9" width="4.85546875" customWidth="1"/>
    <col min="10" max="10" width="6" customWidth="1"/>
    <col min="11" max="11" width="11" bestFit="1" customWidth="1"/>
    <col min="12" max="12" width="15" style="1" bestFit="1" customWidth="1"/>
    <col min="13" max="13" width="10.85546875" bestFit="1" customWidth="1"/>
    <col min="14" max="14" width="13.42578125" bestFit="1" customWidth="1"/>
    <col min="15" max="16" width="11" style="2" bestFit="1" customWidth="1"/>
    <col min="17" max="17" width="9.140625" style="2"/>
    <col min="19" max="19" width="12.7109375" style="2" bestFit="1" customWidth="1"/>
  </cols>
  <sheetData>
    <row r="2" spans="1:20">
      <c r="B2" t="s">
        <v>0</v>
      </c>
    </row>
    <row r="3" spans="1:20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s="1" t="s">
        <v>12</v>
      </c>
      <c r="M3" t="s">
        <v>13</v>
      </c>
      <c r="N3" t="s">
        <v>14</v>
      </c>
      <c r="O3" s="2" t="s">
        <v>15</v>
      </c>
      <c r="P3" s="2" t="s">
        <v>16</v>
      </c>
      <c r="R3" t="s">
        <v>17</v>
      </c>
      <c r="S3" s="2" t="s">
        <v>18</v>
      </c>
      <c r="T3" t="s">
        <v>19</v>
      </c>
    </row>
    <row r="4" spans="1:20" ht="15.75" thickBot="1"/>
    <row r="5" spans="1:20">
      <c r="A5" s="3"/>
      <c r="B5" s="4" t="s">
        <v>23</v>
      </c>
      <c r="C5" s="5">
        <f>2+2+1</f>
        <v>5</v>
      </c>
      <c r="D5" s="6">
        <f>(73+64+68+73+67)/5</f>
        <v>69</v>
      </c>
      <c r="E5" s="6">
        <f>(74+65+69+74+67)/5</f>
        <v>69.8</v>
      </c>
      <c r="F5" s="5">
        <f>10+4+3</f>
        <v>17</v>
      </c>
      <c r="G5" s="7">
        <f>F5/C5</f>
        <v>3.4</v>
      </c>
      <c r="H5" s="5">
        <f>0+1</f>
        <v>1</v>
      </c>
      <c r="I5" s="5">
        <f>1+2+1</f>
        <v>4</v>
      </c>
      <c r="J5" s="5">
        <f>2</f>
        <v>2</v>
      </c>
      <c r="K5" s="5">
        <f>I5-J5</f>
        <v>2</v>
      </c>
      <c r="L5" s="8">
        <f>1+1+1</f>
        <v>3</v>
      </c>
      <c r="M5" s="7">
        <f>L5/C5</f>
        <v>0.6</v>
      </c>
      <c r="N5" s="5">
        <f>1+1+1</f>
        <v>3</v>
      </c>
      <c r="O5" s="7">
        <f>N5/C5</f>
        <v>0.6</v>
      </c>
      <c r="P5" s="7">
        <f>-8-1.75-1.25</f>
        <v>-11</v>
      </c>
      <c r="Q5" s="7">
        <f>P5/C5</f>
        <v>-2.2000000000000002</v>
      </c>
      <c r="R5" s="5">
        <f>2</f>
        <v>2</v>
      </c>
      <c r="S5" s="7">
        <f>R5/C5</f>
        <v>0.4</v>
      </c>
      <c r="T5" s="9">
        <f>2+0+2</f>
        <v>4</v>
      </c>
    </row>
    <row r="6" spans="1:20">
      <c r="A6" s="10"/>
      <c r="B6" s="11" t="s">
        <v>24</v>
      </c>
      <c r="C6" s="12">
        <f>2+3</f>
        <v>5</v>
      </c>
      <c r="D6" s="13">
        <f>(73+71+75+70+70)/5</f>
        <v>71.8</v>
      </c>
      <c r="E6" s="13">
        <f>(73+71+74+69+69)/5</f>
        <v>71.2</v>
      </c>
      <c r="F6" s="14">
        <f>7+7</f>
        <v>14</v>
      </c>
      <c r="G6" s="15">
        <f>F6/C6</f>
        <v>2.8</v>
      </c>
      <c r="H6" s="12">
        <f>0+1</f>
        <v>1</v>
      </c>
      <c r="I6" s="14">
        <f>2+2</f>
        <v>4</v>
      </c>
      <c r="J6" s="14">
        <f>0</f>
        <v>0</v>
      </c>
      <c r="K6" s="14">
        <f>I6-J6</f>
        <v>4</v>
      </c>
      <c r="L6" s="16">
        <f>0</f>
        <v>0</v>
      </c>
      <c r="M6" s="15">
        <f>L6/C6</f>
        <v>0</v>
      </c>
      <c r="N6" s="14">
        <f>0+2</f>
        <v>2</v>
      </c>
      <c r="O6" s="15">
        <f>N6/C6</f>
        <v>0.4</v>
      </c>
      <c r="P6" s="15">
        <f>-0.25-8</f>
        <v>-8.25</v>
      </c>
      <c r="Q6" s="15">
        <f>P6/C6</f>
        <v>-1.65</v>
      </c>
      <c r="R6" s="14">
        <f>1+2</f>
        <v>3</v>
      </c>
      <c r="S6" s="15">
        <f>R6/C6</f>
        <v>0.6</v>
      </c>
      <c r="T6" s="17">
        <f>1+3</f>
        <v>4</v>
      </c>
    </row>
    <row r="7" spans="1:20">
      <c r="A7" s="10"/>
      <c r="B7" s="11" t="s">
        <v>20</v>
      </c>
      <c r="C7" s="14">
        <f>1+3+2</f>
        <v>6</v>
      </c>
      <c r="D7" s="13">
        <f>(77+71+71+73+72+68)/6</f>
        <v>72</v>
      </c>
      <c r="E7" s="13">
        <f>(77+72+72+74+73+69)/6</f>
        <v>72.833333333333329</v>
      </c>
      <c r="F7" s="14">
        <f>2+9+5</f>
        <v>16</v>
      </c>
      <c r="G7" s="15">
        <f>F7/C7</f>
        <v>2.6666666666666665</v>
      </c>
      <c r="H7" s="12">
        <f>0</f>
        <v>0</v>
      </c>
      <c r="I7" s="14">
        <f>0+2+1</f>
        <v>3</v>
      </c>
      <c r="J7" s="14">
        <f>0+1</f>
        <v>1</v>
      </c>
      <c r="K7" s="14">
        <f>I7-J7</f>
        <v>2</v>
      </c>
      <c r="L7" s="16">
        <f>0+1</f>
        <v>1</v>
      </c>
      <c r="M7" s="15">
        <f>L7/C7</f>
        <v>0.16666666666666666</v>
      </c>
      <c r="N7" s="12">
        <f>0+1</f>
        <v>1</v>
      </c>
      <c r="O7" s="15">
        <f>N7/C7</f>
        <v>0.16666666666666666</v>
      </c>
      <c r="P7" s="15">
        <f>-0.5-1+0</f>
        <v>-1.5</v>
      </c>
      <c r="Q7" s="15">
        <f>P7/C7</f>
        <v>-0.25</v>
      </c>
      <c r="R7" s="14">
        <f>2+2+2</f>
        <v>6</v>
      </c>
      <c r="S7" s="15">
        <f>R7/C7</f>
        <v>1</v>
      </c>
      <c r="T7" s="17">
        <f>2-1+4</f>
        <v>5</v>
      </c>
    </row>
    <row r="8" spans="1:20">
      <c r="A8" s="10"/>
      <c r="B8" s="11" t="s">
        <v>21</v>
      </c>
      <c r="C8" s="12">
        <f>6+6</f>
        <v>12</v>
      </c>
      <c r="D8" s="13">
        <f>(74+71+71+77+77+74+74+72+71+66+71+76)/12</f>
        <v>72.833333333333329</v>
      </c>
      <c r="E8" s="13">
        <f>(75+72+72+78+78+75+74+72+71+66+72+76)/12</f>
        <v>73.416666666666671</v>
      </c>
      <c r="F8" s="14">
        <f>11+14</f>
        <v>25</v>
      </c>
      <c r="G8" s="15">
        <f>F8/C8</f>
        <v>2.0833333333333335</v>
      </c>
      <c r="H8" s="14">
        <f>1</f>
        <v>1</v>
      </c>
      <c r="I8" s="14">
        <f>1+3</f>
        <v>4</v>
      </c>
      <c r="J8" s="14">
        <f>3+2</f>
        <v>5</v>
      </c>
      <c r="K8" s="14">
        <f>I8-J8</f>
        <v>-1</v>
      </c>
      <c r="L8" s="16">
        <f>0+1</f>
        <v>1</v>
      </c>
      <c r="M8" s="15">
        <f>L8/C8</f>
        <v>8.3333333333333329E-2</v>
      </c>
      <c r="N8" s="14">
        <f>0+1</f>
        <v>1</v>
      </c>
      <c r="O8" s="15">
        <f>N8/C8</f>
        <v>8.3333333333333329E-2</v>
      </c>
      <c r="P8" s="15">
        <f>9.25-4</f>
        <v>5.25</v>
      </c>
      <c r="Q8" s="15">
        <f>P8/C8</f>
        <v>0.4375</v>
      </c>
      <c r="R8" s="14">
        <f>4+4</f>
        <v>8</v>
      </c>
      <c r="S8" s="15">
        <f>R8/C8</f>
        <v>0.66666666666666663</v>
      </c>
      <c r="T8" s="17">
        <f>2-4</f>
        <v>-2</v>
      </c>
    </row>
    <row r="9" spans="1:20">
      <c r="A9" s="10"/>
      <c r="B9" s="11" t="s">
        <v>38</v>
      </c>
      <c r="C9" s="12">
        <f>4</f>
        <v>4</v>
      </c>
      <c r="D9" s="13">
        <f>(76+74+76+73)/4</f>
        <v>74.75</v>
      </c>
      <c r="E9" s="13">
        <f>(75+73+75+72)/4</f>
        <v>73.75</v>
      </c>
      <c r="F9" s="14">
        <f>11</f>
        <v>11</v>
      </c>
      <c r="G9" s="15">
        <f>F9/C9</f>
        <v>2.75</v>
      </c>
      <c r="H9" s="12">
        <f>0</f>
        <v>0</v>
      </c>
      <c r="I9" s="14">
        <f>3</f>
        <v>3</v>
      </c>
      <c r="J9" s="14">
        <f>2</f>
        <v>2</v>
      </c>
      <c r="K9" s="14">
        <f>I9-J9</f>
        <v>1</v>
      </c>
      <c r="L9" s="16">
        <f>0</f>
        <v>0</v>
      </c>
      <c r="M9" s="15">
        <f>L9/C9</f>
        <v>0</v>
      </c>
      <c r="N9" s="14">
        <f>0</f>
        <v>0</v>
      </c>
      <c r="O9" s="15">
        <f>N9/C9</f>
        <v>0</v>
      </c>
      <c r="P9" s="15">
        <f>2.25</f>
        <v>2.25</v>
      </c>
      <c r="Q9" s="15">
        <f>P9/C9</f>
        <v>0.5625</v>
      </c>
      <c r="R9" s="14">
        <f>6</f>
        <v>6</v>
      </c>
      <c r="S9" s="15">
        <f>R9/C9</f>
        <v>1.5</v>
      </c>
      <c r="T9" s="17">
        <f>6</f>
        <v>6</v>
      </c>
    </row>
    <row r="10" spans="1:20">
      <c r="A10" s="10"/>
      <c r="B10" s="11" t="s">
        <v>33</v>
      </c>
      <c r="C10" s="12">
        <f>2+2+2</f>
        <v>6</v>
      </c>
      <c r="D10" s="13">
        <f>(76+76+71+78+80+75)/6</f>
        <v>76</v>
      </c>
      <c r="E10" s="13">
        <f>(70+71+66+73+73+68)/6</f>
        <v>70.166666666666671</v>
      </c>
      <c r="F10" s="14">
        <f>4+4+2</f>
        <v>10</v>
      </c>
      <c r="G10" s="15">
        <f>F10/C10</f>
        <v>1.6666666666666667</v>
      </c>
      <c r="H10" s="12">
        <f>0</f>
        <v>0</v>
      </c>
      <c r="I10" s="12">
        <f>0+1+1</f>
        <v>2</v>
      </c>
      <c r="J10" s="14">
        <f>0+1</f>
        <v>1</v>
      </c>
      <c r="K10" s="14">
        <f>I10-J10</f>
        <v>1</v>
      </c>
      <c r="L10" s="16">
        <f>0</f>
        <v>0</v>
      </c>
      <c r="M10" s="15">
        <f>L10/C10</f>
        <v>0</v>
      </c>
      <c r="N10" s="12">
        <f>0+1+1</f>
        <v>2</v>
      </c>
      <c r="O10" s="15">
        <f>N10/C10</f>
        <v>0.33333333333333331</v>
      </c>
      <c r="P10" s="15">
        <f>-2.5-4.25-3.5</f>
        <v>-10.25</v>
      </c>
      <c r="Q10" s="15">
        <f>P10/C10</f>
        <v>-1.7083333333333333</v>
      </c>
      <c r="R10" s="14">
        <f>1+2+2</f>
        <v>5</v>
      </c>
      <c r="S10" s="15">
        <f>R10/C10</f>
        <v>0.83333333333333337</v>
      </c>
      <c r="T10" s="17">
        <f>3+0+5</f>
        <v>8</v>
      </c>
    </row>
    <row r="11" spans="1:20">
      <c r="A11" s="10"/>
      <c r="B11" s="11" t="s">
        <v>22</v>
      </c>
      <c r="C11" s="12">
        <f>3+3+8</f>
        <v>14</v>
      </c>
      <c r="D11" s="13">
        <f>(83+75+73+79+71+74+74+75+77+81+72+75+78+77)/14</f>
        <v>76</v>
      </c>
      <c r="E11" s="13">
        <f>(81+73+71+77+69+73+72+73+75+79+69+73+76+75)/14</f>
        <v>74</v>
      </c>
      <c r="F11" s="14">
        <f>7+10+18</f>
        <v>35</v>
      </c>
      <c r="G11" s="15">
        <f>F11/C11</f>
        <v>2.5</v>
      </c>
      <c r="H11" s="12">
        <f>0</f>
        <v>0</v>
      </c>
      <c r="I11" s="12">
        <f>1+2+5</f>
        <v>8</v>
      </c>
      <c r="J11" s="14">
        <f>1+1</f>
        <v>2</v>
      </c>
      <c r="K11" s="14">
        <f>I11-J11</f>
        <v>6</v>
      </c>
      <c r="L11" s="16">
        <f>0</f>
        <v>0</v>
      </c>
      <c r="M11" s="15">
        <f>L11/C11</f>
        <v>0</v>
      </c>
      <c r="N11" s="12">
        <f>0+1+1</f>
        <v>2</v>
      </c>
      <c r="O11" s="15">
        <f>N11/C11</f>
        <v>0.14285714285714285</v>
      </c>
      <c r="P11" s="15">
        <f>2+1.75+2</f>
        <v>5.75</v>
      </c>
      <c r="Q11" s="15">
        <f>P11/C11</f>
        <v>0.4107142857142857</v>
      </c>
      <c r="R11" s="14">
        <f>5+2+9</f>
        <v>16</v>
      </c>
      <c r="S11" s="15">
        <f>R11/C11</f>
        <v>1.1428571428571428</v>
      </c>
      <c r="T11" s="17">
        <f>-2+1-1</f>
        <v>-2</v>
      </c>
    </row>
    <row r="12" spans="1:20">
      <c r="A12" s="10"/>
      <c r="B12" s="11" t="s">
        <v>25</v>
      </c>
      <c r="C12" s="12">
        <f>5+2+3</f>
        <v>10</v>
      </c>
      <c r="D12" s="13">
        <f>(76+71+72+77+80+74+75+77+75+84)/10</f>
        <v>76.099999999999994</v>
      </c>
      <c r="E12" s="13">
        <f>(71+67+67+73+75+69+71+73+71+80)/10</f>
        <v>71.7</v>
      </c>
      <c r="F12" s="14">
        <f>7+5+5</f>
        <v>17</v>
      </c>
      <c r="G12" s="15">
        <f>F12/C12</f>
        <v>1.7</v>
      </c>
      <c r="H12" s="14">
        <f>0</f>
        <v>0</v>
      </c>
      <c r="I12" s="14">
        <f>2</f>
        <v>2</v>
      </c>
      <c r="J12" s="14">
        <f>1+1</f>
        <v>2</v>
      </c>
      <c r="K12" s="14">
        <f>I12-J12</f>
        <v>0</v>
      </c>
      <c r="L12" s="16">
        <f>0</f>
        <v>0</v>
      </c>
      <c r="M12" s="15">
        <f>L12/C12</f>
        <v>0</v>
      </c>
      <c r="N12" s="14">
        <f>2+1</f>
        <v>3</v>
      </c>
      <c r="O12" s="15">
        <f>N12/C12</f>
        <v>0.3</v>
      </c>
      <c r="P12" s="15">
        <f>1.5-0.5+4.5</f>
        <v>5.5</v>
      </c>
      <c r="Q12" s="15">
        <f>P12/C12</f>
        <v>0.55000000000000004</v>
      </c>
      <c r="R12" s="14">
        <f>5+1+6</f>
        <v>12</v>
      </c>
      <c r="S12" s="15">
        <f>R12/C12</f>
        <v>1.2</v>
      </c>
      <c r="T12" s="17">
        <f>0+2-3</f>
        <v>-1</v>
      </c>
    </row>
    <row r="13" spans="1:20">
      <c r="A13" s="10"/>
      <c r="B13" s="11" t="s">
        <v>34</v>
      </c>
      <c r="C13" s="12">
        <f>4+1</f>
        <v>5</v>
      </c>
      <c r="D13" s="13">
        <f>(85+75+74+76+75)/5</f>
        <v>77</v>
      </c>
      <c r="E13" s="13">
        <f>(80+70+69+71+70)/5</f>
        <v>72</v>
      </c>
      <c r="F13" s="14">
        <f>7+2</f>
        <v>9</v>
      </c>
      <c r="G13" s="15">
        <f>F13/C13</f>
        <v>1.8</v>
      </c>
      <c r="H13" s="12">
        <f>0</f>
        <v>0</v>
      </c>
      <c r="I13" s="14">
        <f>1</f>
        <v>1</v>
      </c>
      <c r="J13" s="14">
        <f>0+1</f>
        <v>1</v>
      </c>
      <c r="K13" s="14">
        <f>I13-J13</f>
        <v>0</v>
      </c>
      <c r="L13" s="16">
        <f>0</f>
        <v>0</v>
      </c>
      <c r="M13" s="15">
        <f>L13/C13</f>
        <v>0</v>
      </c>
      <c r="N13" s="14">
        <f>1</f>
        <v>1</v>
      </c>
      <c r="O13" s="15">
        <f>N13/C13</f>
        <v>0.2</v>
      </c>
      <c r="P13" s="15">
        <f>0-3</f>
        <v>-3</v>
      </c>
      <c r="Q13" s="15">
        <f>P13/C13</f>
        <v>-0.6</v>
      </c>
      <c r="R13" s="14">
        <f>5+2</f>
        <v>7</v>
      </c>
      <c r="S13" s="15">
        <f>R13/C13</f>
        <v>1.4</v>
      </c>
      <c r="T13" s="17">
        <f>2+1</f>
        <v>3</v>
      </c>
    </row>
    <row r="14" spans="1:20">
      <c r="A14" s="10"/>
      <c r="B14" s="11" t="s">
        <v>30</v>
      </c>
      <c r="C14" s="12">
        <f>2+3+2</f>
        <v>7</v>
      </c>
      <c r="D14" s="13">
        <f>(82+72+78+77+75+80+78)/7</f>
        <v>77.428571428571431</v>
      </c>
      <c r="E14" s="13">
        <f>(74+64+71+70+68+71+70)/7</f>
        <v>69.714285714285708</v>
      </c>
      <c r="F14" s="14">
        <f>3+5+4</f>
        <v>12</v>
      </c>
      <c r="G14" s="15">
        <f>F14/C14</f>
        <v>1.7142857142857142</v>
      </c>
      <c r="H14" s="12">
        <f>0</f>
        <v>0</v>
      </c>
      <c r="I14" s="14">
        <f>0+1+1</f>
        <v>2</v>
      </c>
      <c r="J14" s="14">
        <f>0+1</f>
        <v>1</v>
      </c>
      <c r="K14" s="14">
        <f>I14-J14</f>
        <v>1</v>
      </c>
      <c r="L14" s="16">
        <f>0</f>
        <v>0</v>
      </c>
      <c r="M14" s="15">
        <f>L14/C14</f>
        <v>0</v>
      </c>
      <c r="N14" s="14">
        <f>1+1</f>
        <v>2</v>
      </c>
      <c r="O14" s="15">
        <f>N14/C14</f>
        <v>0.2857142857142857</v>
      </c>
      <c r="P14" s="15">
        <f>-5.25-10.25-1</f>
        <v>-16.5</v>
      </c>
      <c r="Q14" s="15">
        <f>P14/C14</f>
        <v>-2.3571428571428572</v>
      </c>
      <c r="R14" s="14">
        <f>3+4+4</f>
        <v>11</v>
      </c>
      <c r="S14" s="15">
        <f>R14/C14</f>
        <v>1.5714285714285714</v>
      </c>
      <c r="T14" s="17">
        <f>0+1+1</f>
        <v>2</v>
      </c>
    </row>
    <row r="15" spans="1:20">
      <c r="A15" s="10"/>
      <c r="B15" s="11" t="s">
        <v>27</v>
      </c>
      <c r="C15" s="12">
        <f>4+2+4</f>
        <v>10</v>
      </c>
      <c r="D15" s="13">
        <f>(76+85+77+71+80+79+81+78+73+80)/10</f>
        <v>78</v>
      </c>
      <c r="E15" s="13">
        <f>(71+80+71+66+75+74+74+71+66+74)/10</f>
        <v>72.2</v>
      </c>
      <c r="F15" s="14">
        <f>4+3+7</f>
        <v>14</v>
      </c>
      <c r="G15" s="15">
        <f>F15/C15</f>
        <v>1.4</v>
      </c>
      <c r="H15" s="12">
        <f>0</f>
        <v>0</v>
      </c>
      <c r="I15" s="14">
        <f>1+1+2</f>
        <v>4</v>
      </c>
      <c r="J15" s="14">
        <f>0+2</f>
        <v>2</v>
      </c>
      <c r="K15" s="14">
        <f>I15-J15</f>
        <v>2</v>
      </c>
      <c r="L15" s="16">
        <f>0</f>
        <v>0</v>
      </c>
      <c r="M15" s="15">
        <f>L15/C15</f>
        <v>0</v>
      </c>
      <c r="N15" s="14">
        <f>1+1</f>
        <v>2</v>
      </c>
      <c r="O15" s="15">
        <f>N15/C15</f>
        <v>0.2</v>
      </c>
      <c r="P15" s="15">
        <f>-2.5+1-0.75</f>
        <v>-2.25</v>
      </c>
      <c r="Q15" s="15">
        <f>P15/C15</f>
        <v>-0.22500000000000001</v>
      </c>
      <c r="R15" s="14">
        <f>4+1+6</f>
        <v>11</v>
      </c>
      <c r="S15" s="15">
        <f>R15/C15</f>
        <v>1.1000000000000001</v>
      </c>
      <c r="T15" s="17">
        <f>3-1+1</f>
        <v>3</v>
      </c>
    </row>
    <row r="16" spans="1:20">
      <c r="A16" s="10"/>
      <c r="B16" s="11" t="s">
        <v>35</v>
      </c>
      <c r="C16" s="12">
        <f>2+1+1</f>
        <v>4</v>
      </c>
      <c r="D16" s="13">
        <f>(86+72+76+79)/4</f>
        <v>78.25</v>
      </c>
      <c r="E16" s="13">
        <f>(83+68+72+75)/4</f>
        <v>74.5</v>
      </c>
      <c r="F16" s="14">
        <f>3+1+1</f>
        <v>5</v>
      </c>
      <c r="G16" s="15">
        <f>F16/C16</f>
        <v>1.25</v>
      </c>
      <c r="H16" s="12">
        <f>0</f>
        <v>0</v>
      </c>
      <c r="I16" s="14">
        <f>1+1</f>
        <v>2</v>
      </c>
      <c r="J16" s="14">
        <f>1+1</f>
        <v>2</v>
      </c>
      <c r="K16" s="14">
        <f>I16-J16</f>
        <v>0</v>
      </c>
      <c r="L16" s="16">
        <f>0</f>
        <v>0</v>
      </c>
      <c r="M16" s="15">
        <f>L16/C16</f>
        <v>0</v>
      </c>
      <c r="N16" s="14">
        <f>1</f>
        <v>1</v>
      </c>
      <c r="O16" s="15">
        <f>N16/C16</f>
        <v>0.25</v>
      </c>
      <c r="P16" s="15">
        <f>0.5-1.25-1</f>
        <v>-1.75</v>
      </c>
      <c r="Q16" s="15">
        <f>P16/C16</f>
        <v>-0.4375</v>
      </c>
      <c r="R16" s="14">
        <f>4+1+1</f>
        <v>6</v>
      </c>
      <c r="S16" s="15">
        <f>R16/C16</f>
        <v>1.5</v>
      </c>
      <c r="T16" s="17">
        <f>-1-2-1</f>
        <v>-4</v>
      </c>
    </row>
    <row r="17" spans="1:20">
      <c r="A17" s="10"/>
      <c r="B17" s="11" t="s">
        <v>26</v>
      </c>
      <c r="C17" s="14">
        <f>1+5+5</f>
        <v>11</v>
      </c>
      <c r="D17" s="13">
        <f>(76+77+80+76+79+74+80+84+82+76+81)/11</f>
        <v>78.63636363636364</v>
      </c>
      <c r="E17" s="13">
        <f>(72+73+76+72+75+69+75+79+77+71+76)/11</f>
        <v>74.090909090909093</v>
      </c>
      <c r="F17" s="14">
        <f>3+8+4</f>
        <v>15</v>
      </c>
      <c r="G17" s="15">
        <f>F17/C17</f>
        <v>1.3636363636363635</v>
      </c>
      <c r="H17" s="12">
        <f>0+1</f>
        <v>1</v>
      </c>
      <c r="I17" s="14">
        <f>0+2</f>
        <v>2</v>
      </c>
      <c r="J17" s="12">
        <f>0+1</f>
        <v>1</v>
      </c>
      <c r="K17" s="14">
        <f>I17-J17</f>
        <v>1</v>
      </c>
      <c r="L17" s="16">
        <f>0</f>
        <v>0</v>
      </c>
      <c r="M17" s="15">
        <f>L17/C17</f>
        <v>0</v>
      </c>
      <c r="N17" s="14">
        <f>0+1</f>
        <v>1</v>
      </c>
      <c r="O17" s="15">
        <f>N17/C17</f>
        <v>9.0909090909090912E-2</v>
      </c>
      <c r="P17" s="15">
        <f>-0.25+6+7</f>
        <v>12.75</v>
      </c>
      <c r="Q17" s="15">
        <f>P17/C17</f>
        <v>1.1590909090909092</v>
      </c>
      <c r="R17" s="14">
        <f>4+8+14</f>
        <v>26</v>
      </c>
      <c r="S17" s="15">
        <f>R17/C17</f>
        <v>2.3636363636363638</v>
      </c>
      <c r="T17" s="17">
        <f>1-1-2</f>
        <v>-2</v>
      </c>
    </row>
    <row r="18" spans="1:20">
      <c r="A18" s="10"/>
      <c r="B18" s="11" t="s">
        <v>29</v>
      </c>
      <c r="C18" s="12">
        <f>4+4+3</f>
        <v>11</v>
      </c>
      <c r="D18" s="13">
        <f>(82+74+79+82+80+75+73+80+80+81+80)/11</f>
        <v>78.727272727272734</v>
      </c>
      <c r="E18" s="13">
        <f>(77+68+73+76+74+69+68+75+75+75+74)/11</f>
        <v>73.090909090909093</v>
      </c>
      <c r="F18" s="14">
        <f>4+5+1</f>
        <v>10</v>
      </c>
      <c r="G18" s="15">
        <f>F18/C18</f>
        <v>0.90909090909090906</v>
      </c>
      <c r="H18" s="12">
        <f>0</f>
        <v>0</v>
      </c>
      <c r="I18" s="14">
        <f>0+1</f>
        <v>1</v>
      </c>
      <c r="J18" s="14">
        <f>1</f>
        <v>1</v>
      </c>
      <c r="K18" s="14">
        <f>I18-J18</f>
        <v>0</v>
      </c>
      <c r="L18" s="16">
        <f>0</f>
        <v>0</v>
      </c>
      <c r="M18" s="15">
        <f>L18/C18</f>
        <v>0</v>
      </c>
      <c r="N18" s="14">
        <f>1+2</f>
        <v>3</v>
      </c>
      <c r="O18" s="15">
        <f>N18/C18</f>
        <v>0.27272727272727271</v>
      </c>
      <c r="P18" s="15">
        <f>3-6.25+0.75</f>
        <v>-2.5</v>
      </c>
      <c r="Q18" s="15">
        <f>P18/C18</f>
        <v>-0.22727272727272727</v>
      </c>
      <c r="R18" s="14">
        <f>7+2+2</f>
        <v>11</v>
      </c>
      <c r="S18" s="15">
        <f>R18/C18</f>
        <v>1</v>
      </c>
      <c r="T18" s="17">
        <f>-4+1-5</f>
        <v>-8</v>
      </c>
    </row>
    <row r="19" spans="1:20">
      <c r="A19" s="10"/>
      <c r="B19" s="11" t="s">
        <v>31</v>
      </c>
      <c r="C19" s="12">
        <f>6+6+7</f>
        <v>19</v>
      </c>
      <c r="D19" s="13">
        <f>(75+76+84+77+77+86+77+77+79+82+81+80+78+80+79+82+83+80+83)/19</f>
        <v>79.78947368421052</v>
      </c>
      <c r="E19" s="13">
        <f>(68+69+77+70+70+79+70+70+73+75+74+73+72+74+72+75+76+73+76)/19</f>
        <v>72.94736842105263</v>
      </c>
      <c r="F19" s="14">
        <f>6+4+9</f>
        <v>19</v>
      </c>
      <c r="G19" s="15">
        <f>F19/C19</f>
        <v>1</v>
      </c>
      <c r="H19" s="12">
        <f>1</f>
        <v>1</v>
      </c>
      <c r="I19" s="14">
        <f>2+1</f>
        <v>3</v>
      </c>
      <c r="J19" s="14">
        <f>5+3</f>
        <v>8</v>
      </c>
      <c r="K19" s="14">
        <f>I19-J19</f>
        <v>-5</v>
      </c>
      <c r="L19" s="16">
        <f>0</f>
        <v>0</v>
      </c>
      <c r="M19" s="15">
        <f>L19/C19</f>
        <v>0</v>
      </c>
      <c r="N19" s="12">
        <f>2</f>
        <v>2</v>
      </c>
      <c r="O19" s="15">
        <f>N19/C19</f>
        <v>0.10526315789473684</v>
      </c>
      <c r="P19" s="15">
        <f>1.75-2+2.25</f>
        <v>2</v>
      </c>
      <c r="Q19" s="15">
        <f>P19/C19</f>
        <v>0.10526315789473684</v>
      </c>
      <c r="R19" s="14">
        <f>10+10+18</f>
        <v>38</v>
      </c>
      <c r="S19" s="15">
        <f>R19/C19</f>
        <v>2</v>
      </c>
      <c r="T19" s="17">
        <f>-5+0-4</f>
        <v>-9</v>
      </c>
    </row>
    <row r="20" spans="1:20">
      <c r="A20" s="10"/>
      <c r="B20" s="11" t="s">
        <v>28</v>
      </c>
      <c r="C20" s="12">
        <f>3+3+3</f>
        <v>9</v>
      </c>
      <c r="D20" s="13">
        <f>(84+79+81+83+78+78+82+79+76)/9</f>
        <v>80</v>
      </c>
      <c r="E20" s="13">
        <f>(77+72+74+76+71+71+74+71+69)/9</f>
        <v>72.777777777777771</v>
      </c>
      <c r="F20" s="14">
        <f>1+2+5</f>
        <v>8</v>
      </c>
      <c r="G20" s="15">
        <f>F20/C20</f>
        <v>0.88888888888888884</v>
      </c>
      <c r="H20" s="12">
        <f>0</f>
        <v>0</v>
      </c>
      <c r="I20" s="14">
        <f>0</f>
        <v>0</v>
      </c>
      <c r="J20" s="14">
        <f>2</f>
        <v>2</v>
      </c>
      <c r="K20" s="14">
        <f>I20-J20</f>
        <v>-2</v>
      </c>
      <c r="L20" s="16">
        <f>0</f>
        <v>0</v>
      </c>
      <c r="M20" s="15">
        <f>L20/C20</f>
        <v>0</v>
      </c>
      <c r="N20" s="12">
        <f>0+1</f>
        <v>1</v>
      </c>
      <c r="O20" s="15">
        <f>N20/C20</f>
        <v>0.1111111111111111</v>
      </c>
      <c r="P20" s="15">
        <f>3.75-4.25-4.5</f>
        <v>-5</v>
      </c>
      <c r="Q20" s="15">
        <f>P20/C20</f>
        <v>-0.55555555555555558</v>
      </c>
      <c r="R20" s="14">
        <f>7+2+4</f>
        <v>13</v>
      </c>
      <c r="S20" s="15">
        <f>R20/C20</f>
        <v>1.4444444444444444</v>
      </c>
      <c r="T20" s="17">
        <f>-3+1+1</f>
        <v>-1</v>
      </c>
    </row>
    <row r="21" spans="1:20">
      <c r="A21" s="10"/>
      <c r="B21" s="11" t="s">
        <v>37</v>
      </c>
      <c r="C21" s="12">
        <f>2+1+1</f>
        <v>4</v>
      </c>
      <c r="D21" s="13">
        <f>(81+81+85+79)/4</f>
        <v>81.5</v>
      </c>
      <c r="E21" s="13">
        <f>(73+73+76+70)/4</f>
        <v>73</v>
      </c>
      <c r="F21" s="14">
        <f>2+1+2</f>
        <v>5</v>
      </c>
      <c r="G21" s="15">
        <f>F21/C21</f>
        <v>1.25</v>
      </c>
      <c r="H21" s="12">
        <f>0</f>
        <v>0</v>
      </c>
      <c r="I21" s="14">
        <f>0</f>
        <v>0</v>
      </c>
      <c r="J21" s="14">
        <f>0+2</f>
        <v>2</v>
      </c>
      <c r="K21" s="14">
        <f>I21-J21</f>
        <v>-2</v>
      </c>
      <c r="L21" s="16">
        <f>0</f>
        <v>0</v>
      </c>
      <c r="M21" s="15">
        <f>L21/C21</f>
        <v>0</v>
      </c>
      <c r="N21" s="14">
        <f>0</f>
        <v>0</v>
      </c>
      <c r="O21" s="15">
        <f>N21/C21</f>
        <v>0</v>
      </c>
      <c r="P21" s="15">
        <f>-2.25+1.25-2.25</f>
        <v>-3.25</v>
      </c>
      <c r="Q21" s="15">
        <f>P21/C21</f>
        <v>-0.8125</v>
      </c>
      <c r="R21" s="14">
        <f>6+4+2</f>
        <v>12</v>
      </c>
      <c r="S21" s="15">
        <f>R21/C21</f>
        <v>3</v>
      </c>
      <c r="T21" s="17">
        <f>1-1</f>
        <v>0</v>
      </c>
    </row>
    <row r="22" spans="1:20">
      <c r="A22" s="10"/>
      <c r="B22" s="11" t="s">
        <v>32</v>
      </c>
      <c r="C22" s="12">
        <f>1+3+1</f>
        <v>5</v>
      </c>
      <c r="D22" s="13">
        <f>(85+85+82+86+86)/5</f>
        <v>84.8</v>
      </c>
      <c r="E22" s="13">
        <f>(72+73+69+74+74)/5</f>
        <v>72.400000000000006</v>
      </c>
      <c r="F22" s="14">
        <f>1+1</f>
        <v>2</v>
      </c>
      <c r="G22" s="15">
        <f>F22/C22</f>
        <v>0.4</v>
      </c>
      <c r="H22" s="12">
        <f>0</f>
        <v>0</v>
      </c>
      <c r="I22" s="14">
        <f>0</f>
        <v>0</v>
      </c>
      <c r="J22" s="14">
        <f>0+1+1</f>
        <v>2</v>
      </c>
      <c r="K22" s="14">
        <f>I22-J22</f>
        <v>-2</v>
      </c>
      <c r="L22" s="16">
        <f>0</f>
        <v>0</v>
      </c>
      <c r="M22" s="15">
        <f>L22/C22</f>
        <v>0</v>
      </c>
      <c r="N22" s="14">
        <f>0+1</f>
        <v>1</v>
      </c>
      <c r="O22" s="15">
        <f>N22/C22</f>
        <v>0.2</v>
      </c>
      <c r="P22" s="15">
        <f>-0.75-1.25+0.5</f>
        <v>-1.5</v>
      </c>
      <c r="Q22" s="15">
        <f>P22/C22</f>
        <v>-0.3</v>
      </c>
      <c r="R22" s="14">
        <f>4+12+4</f>
        <v>20</v>
      </c>
      <c r="S22" s="15">
        <f>R22/C22</f>
        <v>4</v>
      </c>
      <c r="T22" s="17">
        <f>0+1-1</f>
        <v>0</v>
      </c>
    </row>
    <row r="23" spans="1:20" ht="15.75" thickBot="1">
      <c r="A23" s="18"/>
      <c r="B23" s="19" t="s">
        <v>36</v>
      </c>
      <c r="C23" s="20">
        <f>2+2</f>
        <v>4</v>
      </c>
      <c r="D23" s="21">
        <f>(88+83+90+86)/4</f>
        <v>86.75</v>
      </c>
      <c r="E23" s="21">
        <f>(76+71+78+74)/4</f>
        <v>74.75</v>
      </c>
      <c r="F23" s="22">
        <f>1+1</f>
        <v>2</v>
      </c>
      <c r="G23" s="23">
        <f>F23/C23</f>
        <v>0.5</v>
      </c>
      <c r="H23" s="20">
        <f>0</f>
        <v>0</v>
      </c>
      <c r="I23" s="22">
        <f>0+1</f>
        <v>1</v>
      </c>
      <c r="J23" s="22">
        <f>1+1</f>
        <v>2</v>
      </c>
      <c r="K23" s="22">
        <f>I23-J23</f>
        <v>-1</v>
      </c>
      <c r="L23" s="24">
        <f>0</f>
        <v>0</v>
      </c>
      <c r="M23" s="23">
        <f>L23/C23</f>
        <v>0</v>
      </c>
      <c r="N23" s="22">
        <f>0</f>
        <v>0</v>
      </c>
      <c r="O23" s="23">
        <f>N23/C23</f>
        <v>0</v>
      </c>
      <c r="P23" s="23">
        <f>-4.75+3.75</f>
        <v>-1</v>
      </c>
      <c r="Q23" s="23">
        <f>P23/C23</f>
        <v>-0.25</v>
      </c>
      <c r="R23" s="22">
        <f>6+9</f>
        <v>15</v>
      </c>
      <c r="S23" s="23">
        <f>R23/C23</f>
        <v>3.75</v>
      </c>
      <c r="T23" s="25">
        <f>0+1</f>
        <v>1</v>
      </c>
    </row>
    <row r="24" spans="1:20">
      <c r="B24" s="26"/>
    </row>
    <row r="25" spans="1:20">
      <c r="B25" s="26"/>
    </row>
    <row r="26" spans="1:20">
      <c r="J26" s="1"/>
      <c r="L26" s="2"/>
      <c r="M26" s="2"/>
      <c r="P26"/>
      <c r="Q26"/>
      <c r="S26"/>
    </row>
    <row r="27" spans="1:20">
      <c r="J27" s="1"/>
      <c r="L27" s="2"/>
      <c r="M27" s="2"/>
      <c r="P27"/>
      <c r="Q27"/>
      <c r="S27"/>
    </row>
    <row r="28" spans="1:20">
      <c r="J28" s="1"/>
      <c r="L28" s="2"/>
      <c r="M28" s="2"/>
      <c r="P28"/>
      <c r="Q28"/>
      <c r="S28"/>
    </row>
    <row r="29" spans="1:20">
      <c r="J29" s="1"/>
      <c r="L29" s="2"/>
      <c r="M29" s="2"/>
      <c r="P29"/>
      <c r="Q29"/>
      <c r="S29"/>
    </row>
    <row r="30" spans="1:20">
      <c r="J30" s="1"/>
      <c r="L30" s="2"/>
      <c r="M30" s="2"/>
      <c r="P30"/>
      <c r="Q30"/>
      <c r="S30"/>
    </row>
    <row r="31" spans="1:20">
      <c r="J31" s="1"/>
      <c r="L31" s="2"/>
      <c r="M31" s="2"/>
      <c r="P31"/>
      <c r="Q31"/>
      <c r="S31"/>
    </row>
    <row r="32" spans="1:20">
      <c r="J32" s="1"/>
      <c r="L32" s="2"/>
      <c r="M32" s="2"/>
      <c r="P32"/>
      <c r="Q32"/>
      <c r="S32"/>
    </row>
    <row r="33" spans="10:19">
      <c r="J33" s="1"/>
      <c r="L33" s="2"/>
      <c r="M33" s="2"/>
      <c r="P33"/>
      <c r="Q33"/>
      <c r="S33"/>
    </row>
    <row r="34" spans="10:19">
      <c r="J34" s="1"/>
      <c r="L34" s="2"/>
      <c r="M34" s="2"/>
      <c r="P34"/>
      <c r="Q34"/>
      <c r="S34"/>
    </row>
    <row r="35" spans="10:19">
      <c r="J35" s="1"/>
      <c r="L35" s="2"/>
      <c r="M35" s="2"/>
      <c r="P35"/>
      <c r="Q35"/>
      <c r="S35"/>
    </row>
    <row r="36" spans="10:19">
      <c r="J36" s="1"/>
      <c r="L36" s="2"/>
      <c r="M36" s="2"/>
      <c r="P36"/>
      <c r="Q36"/>
      <c r="S36"/>
    </row>
    <row r="37" spans="10:19">
      <c r="J37" s="1"/>
      <c r="L37" s="2"/>
      <c r="M37" s="2"/>
      <c r="P37"/>
      <c r="Q37"/>
      <c r="S37"/>
    </row>
    <row r="38" spans="10:19">
      <c r="J38" s="1"/>
      <c r="L38" s="2"/>
      <c r="M38" s="2"/>
      <c r="P38"/>
      <c r="Q38"/>
      <c r="S38"/>
    </row>
    <row r="39" spans="10:19">
      <c r="J39" s="1"/>
      <c r="L39" s="2"/>
      <c r="M39" s="2"/>
      <c r="P39"/>
      <c r="Q39"/>
      <c r="S39"/>
    </row>
    <row r="40" spans="10:19">
      <c r="J40" s="1"/>
      <c r="L40" s="2"/>
      <c r="M40" s="2"/>
      <c r="P40"/>
      <c r="Q40"/>
      <c r="S40"/>
    </row>
    <row r="41" spans="10:19">
      <c r="J41" s="1"/>
      <c r="L41" s="2"/>
      <c r="M41" s="2"/>
      <c r="P41"/>
      <c r="Q41"/>
      <c r="S41"/>
    </row>
    <row r="42" spans="10:19">
      <c r="J42" s="1"/>
      <c r="L42" s="2"/>
      <c r="M42" s="2"/>
      <c r="P42"/>
      <c r="Q42"/>
      <c r="S42"/>
    </row>
    <row r="43" spans="10:19">
      <c r="J43" s="1"/>
      <c r="L43" s="2"/>
      <c r="M43" s="2"/>
      <c r="P43"/>
      <c r="Q43"/>
      <c r="S43"/>
    </row>
    <row r="44" spans="10:19">
      <c r="J44" s="1"/>
      <c r="L44" s="2"/>
      <c r="M44" s="2"/>
      <c r="P44"/>
      <c r="Q44"/>
      <c r="S44"/>
    </row>
    <row r="45" spans="10:19">
      <c r="J45" s="1"/>
      <c r="L45" s="2"/>
      <c r="M45" s="2"/>
      <c r="P45"/>
      <c r="Q45"/>
      <c r="S45"/>
    </row>
    <row r="46" spans="10:19">
      <c r="J46" s="1"/>
      <c r="L46" s="2"/>
      <c r="M46" s="2"/>
      <c r="P46"/>
      <c r="Q46"/>
      <c r="S46"/>
    </row>
    <row r="47" spans="10:19">
      <c r="J47" s="1"/>
      <c r="L47" s="2"/>
      <c r="M47" s="2"/>
      <c r="P47"/>
      <c r="Q47"/>
      <c r="S47"/>
    </row>
    <row r="48" spans="10:19">
      <c r="J48" s="1"/>
      <c r="L48" s="2"/>
      <c r="M48" s="2"/>
      <c r="P48"/>
      <c r="Q48"/>
      <c r="S48"/>
    </row>
    <row r="49" spans="10:19">
      <c r="J49" s="1"/>
      <c r="L49" s="2"/>
      <c r="M49" s="2"/>
      <c r="P49"/>
      <c r="Q49"/>
      <c r="S49"/>
    </row>
    <row r="50" spans="10:19">
      <c r="J50" s="1"/>
      <c r="L50" s="2"/>
      <c r="M50" s="2"/>
      <c r="P50"/>
      <c r="Q50"/>
      <c r="S50"/>
    </row>
    <row r="51" spans="10:19">
      <c r="J51" s="1"/>
      <c r="L51" s="2"/>
      <c r="M51" s="2"/>
      <c r="P51"/>
      <c r="Q51"/>
      <c r="S51"/>
    </row>
    <row r="52" spans="10:19">
      <c r="J52" s="1"/>
      <c r="L52" s="2"/>
      <c r="M52" s="2"/>
      <c r="P52"/>
      <c r="Q52"/>
      <c r="S52"/>
    </row>
    <row r="53" spans="10:19">
      <c r="J53" s="1"/>
      <c r="L53" s="2"/>
      <c r="M53" s="2"/>
      <c r="P53"/>
      <c r="Q53"/>
      <c r="S53"/>
    </row>
    <row r="54" spans="10:19">
      <c r="J54" s="1"/>
      <c r="L54" s="2"/>
      <c r="M54" s="2"/>
      <c r="P54"/>
      <c r="Q54"/>
      <c r="S54"/>
    </row>
    <row r="55" spans="10:19">
      <c r="J55" s="1"/>
      <c r="L55" s="2"/>
      <c r="M55" s="2"/>
      <c r="P55"/>
      <c r="Q55"/>
      <c r="S55"/>
    </row>
    <row r="56" spans="10:19">
      <c r="J56" s="1"/>
      <c r="L56" s="2"/>
      <c r="M56" s="2"/>
      <c r="P56"/>
      <c r="Q56"/>
      <c r="S56"/>
    </row>
    <row r="57" spans="10:19">
      <c r="J57" s="1"/>
      <c r="L57" s="2"/>
      <c r="M57" s="2"/>
      <c r="P57"/>
      <c r="Q57"/>
      <c r="S57"/>
    </row>
    <row r="58" spans="10:19">
      <c r="J58" s="1"/>
      <c r="L58" s="2"/>
      <c r="M58" s="2"/>
      <c r="P58"/>
      <c r="Q58"/>
      <c r="S58"/>
    </row>
    <row r="59" spans="10:19">
      <c r="J59" s="1"/>
      <c r="L59" s="2"/>
      <c r="M59" s="2"/>
      <c r="P59"/>
      <c r="Q59"/>
      <c r="S59"/>
    </row>
    <row r="60" spans="10:19">
      <c r="J60" s="1"/>
      <c r="L60" s="2"/>
      <c r="M60" s="2"/>
      <c r="P60"/>
      <c r="Q60"/>
      <c r="S60"/>
    </row>
    <row r="61" spans="10:19">
      <c r="J61" s="1"/>
      <c r="L61" s="2"/>
      <c r="M61" s="2"/>
      <c r="P61"/>
      <c r="Q61"/>
      <c r="S61"/>
    </row>
    <row r="62" spans="10:19">
      <c r="J62" s="1"/>
      <c r="L62" s="2"/>
      <c r="M62" s="2"/>
      <c r="P62"/>
      <c r="Q62"/>
      <c r="S62"/>
    </row>
    <row r="63" spans="10:19">
      <c r="J63" s="1"/>
      <c r="L63" s="2"/>
      <c r="M63" s="2"/>
      <c r="P63"/>
      <c r="Q63"/>
      <c r="S63"/>
    </row>
    <row r="64" spans="10:19">
      <c r="J64" s="1"/>
      <c r="L64" s="2"/>
      <c r="M64" s="2"/>
      <c r="P64"/>
      <c r="Q64"/>
      <c r="S64"/>
    </row>
    <row r="65" spans="10:19">
      <c r="J65" s="1"/>
      <c r="L65" s="2"/>
      <c r="M65" s="2"/>
      <c r="P65"/>
      <c r="Q65"/>
      <c r="S65"/>
    </row>
    <row r="66" spans="10:19">
      <c r="J66" s="1"/>
      <c r="L66" s="2"/>
      <c r="M66" s="2"/>
      <c r="P66"/>
      <c r="Q66"/>
      <c r="S66"/>
    </row>
    <row r="67" spans="10:19">
      <c r="J67" s="1"/>
      <c r="L67" s="2"/>
      <c r="M67" s="2"/>
      <c r="P67"/>
      <c r="Q67"/>
      <c r="S67"/>
    </row>
    <row r="68" spans="10:19">
      <c r="J68" s="1"/>
      <c r="L68" s="2"/>
      <c r="M68" s="2"/>
      <c r="P68"/>
      <c r="Q68"/>
      <c r="S68"/>
    </row>
    <row r="69" spans="10:19">
      <c r="J69" s="1"/>
      <c r="L69" s="2"/>
      <c r="M69" s="2"/>
      <c r="P69"/>
      <c r="Q69"/>
      <c r="S69"/>
    </row>
    <row r="70" spans="10:19">
      <c r="J70" s="1"/>
      <c r="L70" s="2"/>
      <c r="M70" s="2"/>
      <c r="P70"/>
      <c r="Q70"/>
      <c r="S70"/>
    </row>
    <row r="71" spans="10:19">
      <c r="J71" s="1"/>
      <c r="L71" s="2"/>
      <c r="M71" s="2"/>
      <c r="P71"/>
      <c r="Q71"/>
      <c r="S71"/>
    </row>
    <row r="72" spans="10:19">
      <c r="J72" s="1"/>
      <c r="L72" s="2"/>
      <c r="M72" s="2"/>
      <c r="P72"/>
      <c r="Q72"/>
      <c r="S72"/>
    </row>
    <row r="73" spans="10:19">
      <c r="J73" s="1"/>
      <c r="L73" s="2"/>
      <c r="M73" s="2"/>
      <c r="P73"/>
      <c r="Q73"/>
      <c r="S73"/>
    </row>
    <row r="74" spans="10:19">
      <c r="J74" s="1"/>
      <c r="L74" s="2"/>
      <c r="M74" s="2"/>
      <c r="P74"/>
      <c r="Q74"/>
      <c r="S74"/>
    </row>
    <row r="75" spans="10:19">
      <c r="J75" s="1"/>
      <c r="L75" s="2"/>
      <c r="M75" s="2"/>
      <c r="P75"/>
      <c r="Q75"/>
      <c r="S75"/>
    </row>
    <row r="76" spans="10:19">
      <c r="J76" s="1"/>
      <c r="L76" s="2"/>
      <c r="M76" s="2"/>
      <c r="P76"/>
      <c r="Q76"/>
      <c r="S76"/>
    </row>
    <row r="77" spans="10:19">
      <c r="J77" s="1"/>
      <c r="L77" s="2"/>
      <c r="M77" s="2"/>
      <c r="P77"/>
      <c r="Q77"/>
      <c r="S77"/>
    </row>
    <row r="78" spans="10:19">
      <c r="J78" s="1"/>
      <c r="L78" s="2"/>
      <c r="M78" s="2"/>
      <c r="P78"/>
      <c r="Q78"/>
      <c r="S78"/>
    </row>
    <row r="79" spans="10:19">
      <c r="J79" s="1"/>
      <c r="L79" s="2"/>
      <c r="M79" s="2"/>
      <c r="P79"/>
      <c r="Q79"/>
      <c r="S79"/>
    </row>
    <row r="80" spans="10:19">
      <c r="J80" s="1"/>
      <c r="L80" s="2"/>
      <c r="M80" s="2"/>
      <c r="P80"/>
      <c r="Q80"/>
      <c r="S80"/>
    </row>
    <row r="81" spans="8:19">
      <c r="J81" s="1"/>
      <c r="L81" s="2"/>
      <c r="M81" s="2"/>
      <c r="P81"/>
      <c r="Q81"/>
      <c r="S81"/>
    </row>
    <row r="82" spans="8:19">
      <c r="J82" s="1"/>
      <c r="L82" s="2"/>
      <c r="M82" s="2"/>
      <c r="P82"/>
      <c r="Q82"/>
      <c r="S82"/>
    </row>
    <row r="83" spans="8:19">
      <c r="J83" s="1"/>
      <c r="L83" s="2"/>
      <c r="M83" s="2"/>
      <c r="P83"/>
      <c r="Q83"/>
      <c r="S83"/>
    </row>
    <row r="84" spans="8:19">
      <c r="J84" s="1"/>
      <c r="L84" s="2"/>
      <c r="M84" s="2"/>
      <c r="P84"/>
      <c r="Q84"/>
      <c r="S84"/>
    </row>
    <row r="85" spans="8:19">
      <c r="J85" s="1"/>
      <c r="L85" s="2"/>
      <c r="M85" s="2"/>
      <c r="P85"/>
      <c r="Q85"/>
      <c r="S85"/>
    </row>
    <row r="86" spans="8:19">
      <c r="J86" s="1"/>
      <c r="L86" s="2"/>
      <c r="M86" s="2"/>
      <c r="P86"/>
      <c r="Q86"/>
      <c r="S86"/>
    </row>
    <row r="87" spans="8:19">
      <c r="J87" s="1"/>
      <c r="L87" s="2"/>
      <c r="M87" s="2"/>
      <c r="P87"/>
      <c r="Q87"/>
      <c r="S87"/>
    </row>
    <row r="88" spans="8:19">
      <c r="J88" s="1"/>
      <c r="L88" s="2"/>
      <c r="M88" s="2"/>
      <c r="P88"/>
      <c r="Q88"/>
      <c r="S88"/>
    </row>
    <row r="89" spans="8:19">
      <c r="J89" s="1"/>
      <c r="L89" s="2"/>
      <c r="M89" s="2"/>
      <c r="P89"/>
      <c r="Q89"/>
      <c r="S89"/>
    </row>
    <row r="90" spans="8:19">
      <c r="J90" s="1"/>
      <c r="L90" s="2"/>
      <c r="M90" s="2"/>
      <c r="P90"/>
      <c r="Q90"/>
      <c r="S90"/>
    </row>
    <row r="91" spans="8:19">
      <c r="H91" s="1"/>
      <c r="K91" s="2"/>
      <c r="L91"/>
      <c r="M91" s="2"/>
      <c r="O91"/>
      <c r="P91"/>
      <c r="Q91"/>
      <c r="S91"/>
    </row>
    <row r="92" spans="8:19">
      <c r="H92" s="1"/>
      <c r="K92" s="2"/>
      <c r="L92"/>
      <c r="M92" s="2"/>
      <c r="O92"/>
      <c r="P92"/>
      <c r="Q92"/>
      <c r="S92"/>
    </row>
    <row r="93" spans="8:19">
      <c r="H93" s="1"/>
      <c r="K93" s="2"/>
      <c r="L93"/>
      <c r="M93" s="2"/>
      <c r="O93"/>
      <c r="P93"/>
      <c r="Q93"/>
      <c r="S93"/>
    </row>
    <row r="94" spans="8:19">
      <c r="H94" s="1"/>
      <c r="K94" s="2"/>
      <c r="L94"/>
      <c r="M94" s="2"/>
      <c r="O94"/>
      <c r="P94"/>
      <c r="Q94"/>
      <c r="S94"/>
    </row>
    <row r="95" spans="8:19">
      <c r="H95" s="1"/>
      <c r="K95" s="2"/>
      <c r="L95"/>
      <c r="M95" s="2"/>
      <c r="O95"/>
      <c r="P95"/>
      <c r="Q95"/>
      <c r="S95"/>
    </row>
    <row r="96" spans="8:19">
      <c r="H96" s="1"/>
      <c r="K96" s="2"/>
      <c r="L96"/>
      <c r="M96" s="2"/>
      <c r="O96"/>
      <c r="P96"/>
      <c r="Q96"/>
      <c r="S96"/>
    </row>
    <row r="97" spans="8:19">
      <c r="H97" s="1"/>
      <c r="K97" s="2"/>
      <c r="L97"/>
      <c r="M97" s="2"/>
      <c r="O97"/>
      <c r="P97"/>
      <c r="Q97"/>
      <c r="S97"/>
    </row>
    <row r="98" spans="8:19">
      <c r="H98" s="1"/>
      <c r="K98" s="2"/>
      <c r="L98"/>
      <c r="M98" s="2"/>
      <c r="O98"/>
      <c r="P98"/>
      <c r="Q98"/>
      <c r="S98"/>
    </row>
    <row r="99" spans="8:19">
      <c r="H99" s="1"/>
      <c r="K99" s="2"/>
      <c r="L99"/>
      <c r="M99" s="2"/>
      <c r="O99"/>
      <c r="P99"/>
      <c r="Q99"/>
      <c r="S99"/>
    </row>
    <row r="100" spans="8:19">
      <c r="H100" s="1"/>
      <c r="K100" s="2"/>
      <c r="L100"/>
      <c r="M100" s="2"/>
      <c r="O100"/>
      <c r="P100"/>
      <c r="Q100"/>
      <c r="S100"/>
    </row>
    <row r="101" spans="8:19">
      <c r="H101" s="1"/>
      <c r="K101" s="2"/>
      <c r="L101"/>
      <c r="M101" s="2"/>
      <c r="O101"/>
      <c r="P101"/>
      <c r="Q101"/>
      <c r="S101"/>
    </row>
    <row r="102" spans="8:19">
      <c r="H102" s="1"/>
      <c r="K102" s="2"/>
      <c r="L102"/>
      <c r="M102" s="2"/>
      <c r="O102"/>
      <c r="P102"/>
      <c r="Q102"/>
      <c r="S102"/>
    </row>
    <row r="103" spans="8:19">
      <c r="H103" s="1"/>
      <c r="K103" s="2"/>
      <c r="L103"/>
      <c r="M103" s="2"/>
      <c r="O103"/>
      <c r="P103"/>
      <c r="Q103"/>
      <c r="S103"/>
    </row>
    <row r="104" spans="8:19">
      <c r="H104" s="1"/>
      <c r="K104" s="2"/>
      <c r="L104"/>
      <c r="M104" s="2"/>
      <c r="O104"/>
      <c r="P104"/>
      <c r="Q104"/>
      <c r="S104"/>
    </row>
    <row r="105" spans="8:19">
      <c r="H105" s="1"/>
      <c r="K105" s="2"/>
      <c r="L105"/>
      <c r="M105" s="2"/>
      <c r="O105"/>
      <c r="P105"/>
      <c r="Q105"/>
      <c r="S105"/>
    </row>
    <row r="106" spans="8:19">
      <c r="H106" s="1"/>
      <c r="K106" s="2"/>
      <c r="L106"/>
      <c r="M106" s="2"/>
      <c r="O106"/>
      <c r="P106"/>
      <c r="Q106"/>
      <c r="S106"/>
    </row>
    <row r="107" spans="8:19">
      <c r="H107" s="1"/>
      <c r="K107" s="2"/>
      <c r="L107"/>
      <c r="M107" s="2"/>
      <c r="O107"/>
      <c r="P107"/>
      <c r="Q107"/>
      <c r="S107"/>
    </row>
    <row r="108" spans="8:19">
      <c r="H108" s="1"/>
      <c r="K108" s="2"/>
      <c r="L108"/>
      <c r="M108" s="2"/>
      <c r="O108"/>
      <c r="P108"/>
      <c r="Q108"/>
      <c r="S108"/>
    </row>
    <row r="109" spans="8:19">
      <c r="H109" s="1"/>
      <c r="K109" s="2"/>
      <c r="L109"/>
      <c r="M109" s="2"/>
      <c r="O109"/>
      <c r="P109"/>
      <c r="Q109"/>
      <c r="S109"/>
    </row>
    <row r="110" spans="8:19">
      <c r="H110" s="1"/>
      <c r="K110" s="2"/>
      <c r="L110"/>
      <c r="M110" s="2"/>
      <c r="O110"/>
      <c r="P110"/>
      <c r="Q110"/>
      <c r="S110"/>
    </row>
    <row r="111" spans="8:19">
      <c r="H111" s="1"/>
      <c r="K111" s="2"/>
      <c r="L111"/>
      <c r="M111" s="2"/>
      <c r="O111"/>
      <c r="P111"/>
      <c r="Q111"/>
      <c r="S111"/>
    </row>
    <row r="112" spans="8:19">
      <c r="H112" s="1"/>
      <c r="K112" s="2"/>
      <c r="L112"/>
      <c r="M112" s="2"/>
      <c r="O112"/>
      <c r="P112"/>
      <c r="Q112"/>
      <c r="S112"/>
    </row>
    <row r="113" spans="8:19">
      <c r="H113" s="1"/>
      <c r="K113" s="2"/>
      <c r="L113"/>
      <c r="M113" s="2"/>
      <c r="O113"/>
      <c r="P113"/>
      <c r="Q113"/>
      <c r="S113"/>
    </row>
    <row r="114" spans="8:19">
      <c r="H114" s="1"/>
      <c r="K114" s="2"/>
      <c r="L114"/>
      <c r="M114" s="2"/>
      <c r="O114"/>
      <c r="P114"/>
      <c r="Q114"/>
      <c r="S114"/>
    </row>
    <row r="115" spans="8:19">
      <c r="H115" s="1"/>
      <c r="K115" s="2"/>
      <c r="L115"/>
      <c r="M115" s="2"/>
      <c r="O115"/>
      <c r="P115"/>
      <c r="Q115"/>
      <c r="S115"/>
    </row>
    <row r="116" spans="8:19">
      <c r="H116" s="1"/>
      <c r="K116" s="2"/>
      <c r="L116"/>
      <c r="M116" s="2"/>
      <c r="O116"/>
      <c r="P116"/>
      <c r="Q116"/>
      <c r="S116"/>
    </row>
    <row r="117" spans="8:19">
      <c r="H117" s="1"/>
      <c r="K117" s="2"/>
      <c r="L117"/>
      <c r="M117" s="2"/>
      <c r="O117"/>
      <c r="P117"/>
      <c r="Q117"/>
      <c r="S117"/>
    </row>
    <row r="118" spans="8:19">
      <c r="H118" s="1"/>
      <c r="K118" s="2"/>
      <c r="L118"/>
      <c r="M118" s="2"/>
      <c r="O118"/>
      <c r="P118"/>
      <c r="Q118"/>
      <c r="S118"/>
    </row>
    <row r="119" spans="8:19">
      <c r="J119" s="1"/>
      <c r="L119" s="2"/>
      <c r="M119" s="2"/>
      <c r="P119"/>
      <c r="Q119"/>
      <c r="S119"/>
    </row>
    <row r="120" spans="8:19">
      <c r="J120" s="1"/>
      <c r="L120" s="2"/>
      <c r="M120" s="2"/>
      <c r="P120"/>
      <c r="Q120"/>
      <c r="S120"/>
    </row>
    <row r="121" spans="8:19">
      <c r="J121" s="1"/>
      <c r="L121" s="2"/>
      <c r="M121" s="2"/>
      <c r="P121"/>
      <c r="Q121"/>
      <c r="S121"/>
    </row>
    <row r="122" spans="8:19">
      <c r="J122" s="1"/>
      <c r="L122" s="2"/>
      <c r="M122" s="2"/>
      <c r="P122"/>
      <c r="Q122"/>
      <c r="S122"/>
    </row>
    <row r="123" spans="8:19">
      <c r="J123" s="1"/>
      <c r="L123" s="2"/>
      <c r="M123" s="2"/>
      <c r="P123"/>
      <c r="Q123"/>
      <c r="S123"/>
    </row>
    <row r="124" spans="8:19">
      <c r="J124" s="1"/>
      <c r="L124" s="2"/>
      <c r="M124" s="2"/>
      <c r="P124"/>
      <c r="Q124"/>
      <c r="S124"/>
    </row>
    <row r="125" spans="8:19">
      <c r="J125" s="1"/>
      <c r="L125" s="2"/>
      <c r="M125" s="2"/>
      <c r="P125"/>
      <c r="Q125"/>
      <c r="S125"/>
    </row>
    <row r="126" spans="8:19">
      <c r="J126" s="1"/>
      <c r="L126" s="2"/>
      <c r="M126" s="2"/>
      <c r="P126"/>
      <c r="Q126"/>
      <c r="S126"/>
    </row>
    <row r="127" spans="8:19">
      <c r="J127" s="1"/>
      <c r="L127" s="2"/>
      <c r="M127" s="2"/>
      <c r="P127"/>
      <c r="Q127"/>
      <c r="S127"/>
    </row>
    <row r="128" spans="8:19">
      <c r="J128" s="1"/>
      <c r="L128" s="2"/>
      <c r="M128" s="2"/>
      <c r="P128"/>
      <c r="Q128"/>
      <c r="S128"/>
    </row>
    <row r="129" spans="10:19">
      <c r="J129" s="1"/>
      <c r="L129" s="2"/>
      <c r="M129" s="2"/>
      <c r="P129"/>
      <c r="Q129"/>
      <c r="S129"/>
    </row>
    <row r="130" spans="10:19">
      <c r="J130" s="1"/>
      <c r="L130" s="2"/>
      <c r="M130" s="2"/>
      <c r="P130"/>
      <c r="Q130"/>
      <c r="S130"/>
    </row>
    <row r="131" spans="10:19">
      <c r="J131" s="1"/>
      <c r="L131" s="2"/>
      <c r="M131" s="2"/>
      <c r="P131"/>
      <c r="Q131"/>
      <c r="S131"/>
    </row>
    <row r="132" spans="10:19">
      <c r="J132" s="1"/>
      <c r="L132" s="2"/>
      <c r="M132" s="2"/>
      <c r="P132"/>
      <c r="Q132"/>
      <c r="S132"/>
    </row>
    <row r="133" spans="10:19">
      <c r="J133" s="1"/>
      <c r="L133" s="2"/>
      <c r="M133" s="2"/>
      <c r="P133"/>
      <c r="Q133"/>
      <c r="S133"/>
    </row>
    <row r="134" spans="10:19">
      <c r="J134" s="1"/>
      <c r="L134" s="2"/>
      <c r="M134" s="2"/>
      <c r="P134"/>
      <c r="Q134"/>
      <c r="S134"/>
    </row>
    <row r="135" spans="10:19">
      <c r="J135" s="1"/>
      <c r="L135" s="2"/>
      <c r="M135" s="2"/>
      <c r="P135"/>
      <c r="Q135"/>
      <c r="S135"/>
    </row>
    <row r="136" spans="10:19">
      <c r="J136" s="1"/>
      <c r="L136" s="2"/>
      <c r="M136" s="2"/>
      <c r="P136"/>
      <c r="Q136"/>
      <c r="S136"/>
    </row>
    <row r="137" spans="10:19">
      <c r="J137" s="1"/>
      <c r="L137" s="2"/>
      <c r="M137" s="2"/>
      <c r="P137"/>
      <c r="Q137"/>
      <c r="S137"/>
    </row>
    <row r="138" spans="10:19">
      <c r="J138" s="1"/>
      <c r="L138" s="2"/>
      <c r="M138" s="2"/>
      <c r="P138"/>
      <c r="Q138"/>
      <c r="S138"/>
    </row>
    <row r="139" spans="10:19">
      <c r="J139" s="1"/>
      <c r="L139" s="2"/>
      <c r="M139" s="2"/>
      <c r="P139"/>
      <c r="Q139"/>
      <c r="S139"/>
    </row>
    <row r="140" spans="10:19">
      <c r="J140" s="1"/>
      <c r="L140" s="2"/>
      <c r="M140" s="2"/>
      <c r="P140"/>
      <c r="Q140"/>
      <c r="S140"/>
    </row>
    <row r="141" spans="10:19">
      <c r="J141" s="1"/>
      <c r="L141" s="2"/>
      <c r="M141" s="2"/>
      <c r="P141"/>
      <c r="Q141"/>
      <c r="S141"/>
    </row>
    <row r="142" spans="10:19">
      <c r="J142" s="1"/>
      <c r="L142" s="2"/>
      <c r="M142" s="2"/>
      <c r="P142"/>
      <c r="Q142"/>
      <c r="S142"/>
    </row>
    <row r="143" spans="10:19">
      <c r="J143" s="1"/>
      <c r="L143" s="2"/>
      <c r="M143" s="2"/>
      <c r="P143"/>
      <c r="Q143"/>
      <c r="S143"/>
    </row>
    <row r="144" spans="10:19">
      <c r="J144" s="1"/>
      <c r="L144" s="2"/>
      <c r="M144" s="2"/>
      <c r="P144"/>
      <c r="Q144"/>
      <c r="S144"/>
    </row>
    <row r="145" spans="10:19">
      <c r="J145" s="1"/>
      <c r="L145" s="2"/>
      <c r="M145" s="2"/>
      <c r="P145"/>
      <c r="Q145"/>
      <c r="S145"/>
    </row>
    <row r="146" spans="10:19">
      <c r="J146" s="1"/>
      <c r="L146" s="2"/>
      <c r="M146" s="2"/>
      <c r="P146"/>
      <c r="Q146"/>
      <c r="S146"/>
    </row>
    <row r="147" spans="10:19">
      <c r="J147" s="1"/>
      <c r="L147" s="2"/>
      <c r="M147" s="2"/>
      <c r="P147"/>
      <c r="Q147"/>
      <c r="S147"/>
    </row>
    <row r="148" spans="10:19">
      <c r="J148" s="1"/>
      <c r="L148" s="2"/>
      <c r="M148" s="2"/>
      <c r="P148"/>
      <c r="Q148"/>
      <c r="S148"/>
    </row>
    <row r="149" spans="10:19">
      <c r="J149" s="1"/>
      <c r="L149" s="2"/>
      <c r="M149" s="2"/>
      <c r="P149"/>
      <c r="Q149"/>
      <c r="S149"/>
    </row>
    <row r="150" spans="10:19">
      <c r="J150" s="1"/>
      <c r="L150" s="2"/>
      <c r="M150" s="2"/>
      <c r="P150"/>
      <c r="Q150"/>
      <c r="S150"/>
    </row>
    <row r="151" spans="10:19">
      <c r="J151" s="1"/>
      <c r="L151" s="2"/>
      <c r="M151" s="2"/>
      <c r="P151"/>
      <c r="Q151"/>
      <c r="S151"/>
    </row>
    <row r="152" spans="10:19">
      <c r="J152" s="1"/>
      <c r="L152" s="2"/>
      <c r="M152" s="2"/>
      <c r="P152"/>
      <c r="Q152"/>
      <c r="S152"/>
    </row>
    <row r="153" spans="10:19">
      <c r="J153" s="1"/>
      <c r="L153" s="2"/>
      <c r="M153" s="2"/>
      <c r="P153"/>
      <c r="Q153"/>
      <c r="S153"/>
    </row>
    <row r="154" spans="10:19">
      <c r="J154" s="1"/>
      <c r="L154" s="2"/>
      <c r="M154" s="2"/>
      <c r="P154"/>
      <c r="Q154"/>
      <c r="S154"/>
    </row>
    <row r="155" spans="10:19">
      <c r="J155" s="1"/>
      <c r="L155" s="2"/>
      <c r="M155" s="2"/>
      <c r="P155"/>
      <c r="Q155"/>
      <c r="S155"/>
    </row>
    <row r="156" spans="10:19">
      <c r="J156" s="1"/>
      <c r="L156" s="2"/>
      <c r="M156" s="2"/>
      <c r="P156"/>
      <c r="Q156"/>
      <c r="S156"/>
    </row>
    <row r="157" spans="10:19">
      <c r="J157" s="1"/>
      <c r="L157" s="2"/>
      <c r="M157" s="2"/>
      <c r="P157"/>
      <c r="Q157"/>
      <c r="S157"/>
    </row>
    <row r="158" spans="10:19">
      <c r="J158" s="1"/>
      <c r="L158" s="2"/>
      <c r="M158" s="2"/>
      <c r="P158"/>
      <c r="Q158"/>
      <c r="S158"/>
    </row>
    <row r="159" spans="10:19">
      <c r="J159" s="1"/>
      <c r="L159" s="2"/>
      <c r="M159" s="2"/>
      <c r="P159"/>
      <c r="Q159"/>
      <c r="S159"/>
    </row>
    <row r="160" spans="10:19">
      <c r="J160" s="1"/>
      <c r="L160" s="2"/>
      <c r="M160" s="2"/>
      <c r="P160"/>
      <c r="Q160"/>
      <c r="S160"/>
    </row>
    <row r="161" spans="10:19">
      <c r="J161" s="1"/>
      <c r="L161" s="2"/>
      <c r="M161" s="2"/>
      <c r="P161"/>
      <c r="Q161"/>
      <c r="S161"/>
    </row>
    <row r="162" spans="10:19">
      <c r="J162" s="1"/>
      <c r="L162" s="2"/>
      <c r="M162" s="2"/>
      <c r="P162"/>
      <c r="Q162"/>
      <c r="S162"/>
    </row>
    <row r="163" spans="10:19">
      <c r="J163" s="1"/>
      <c r="L163" s="2"/>
      <c r="M163" s="2"/>
      <c r="P163"/>
      <c r="Q163"/>
      <c r="S163"/>
    </row>
    <row r="164" spans="10:19">
      <c r="J164" s="1"/>
      <c r="L164" s="2"/>
      <c r="M164" s="2"/>
      <c r="P164"/>
      <c r="Q164"/>
      <c r="S164"/>
    </row>
    <row r="165" spans="10:19">
      <c r="J165" s="1"/>
      <c r="L165" s="2"/>
      <c r="M165" s="2"/>
      <c r="P165"/>
      <c r="Q165"/>
      <c r="S165"/>
    </row>
    <row r="166" spans="10:19">
      <c r="J166" s="1"/>
      <c r="L166" s="2"/>
      <c r="M166" s="2"/>
      <c r="P166"/>
      <c r="Q166"/>
      <c r="S166"/>
    </row>
    <row r="167" spans="10:19">
      <c r="J167" s="1"/>
      <c r="L167" s="2"/>
      <c r="M167" s="2"/>
      <c r="P167"/>
      <c r="Q167"/>
      <c r="S167"/>
    </row>
    <row r="168" spans="10:19">
      <c r="J168" s="1"/>
      <c r="L168" s="2"/>
      <c r="M168" s="2"/>
      <c r="P168"/>
      <c r="Q168"/>
      <c r="S168"/>
    </row>
    <row r="169" spans="10:19">
      <c r="J169" s="1"/>
      <c r="L169" s="2"/>
      <c r="M169" s="2"/>
      <c r="P169"/>
      <c r="Q169"/>
      <c r="S169"/>
    </row>
    <row r="170" spans="10:19">
      <c r="J170" s="1"/>
      <c r="L170" s="2"/>
      <c r="M170" s="2"/>
      <c r="P170"/>
      <c r="Q170"/>
      <c r="S170"/>
    </row>
    <row r="171" spans="10:19">
      <c r="J171" s="1"/>
      <c r="L171" s="2"/>
      <c r="M171" s="2"/>
      <c r="P171"/>
      <c r="Q171"/>
      <c r="S171"/>
    </row>
    <row r="172" spans="10:19">
      <c r="J172" s="1"/>
      <c r="L172" s="2"/>
      <c r="M172" s="2"/>
      <c r="P172"/>
      <c r="Q172"/>
      <c r="S172"/>
    </row>
    <row r="173" spans="10:19">
      <c r="J173" s="1"/>
      <c r="L173" s="2"/>
      <c r="M173" s="2"/>
      <c r="P173"/>
      <c r="Q173"/>
      <c r="S173"/>
    </row>
    <row r="174" spans="10:19">
      <c r="J174" s="1"/>
      <c r="L174" s="2"/>
      <c r="M174" s="2"/>
      <c r="P174"/>
      <c r="Q174"/>
      <c r="S174"/>
    </row>
    <row r="175" spans="10:19">
      <c r="J175" s="1"/>
      <c r="L175" s="2"/>
      <c r="M175" s="2"/>
      <c r="P175"/>
      <c r="Q175"/>
      <c r="S175"/>
    </row>
    <row r="176" spans="10:19">
      <c r="J176" s="1"/>
      <c r="L176" s="2"/>
      <c r="M176" s="2"/>
      <c r="P176"/>
      <c r="Q176"/>
      <c r="S176"/>
    </row>
    <row r="177" spans="10:19">
      <c r="J177" s="1"/>
      <c r="L177" s="2"/>
      <c r="M177" s="2"/>
      <c r="P177"/>
      <c r="Q177"/>
      <c r="S177"/>
    </row>
    <row r="178" spans="10:19">
      <c r="J178" s="1"/>
      <c r="L178" s="2"/>
      <c r="M178" s="2"/>
      <c r="P178"/>
      <c r="Q178"/>
      <c r="S178"/>
    </row>
    <row r="179" spans="10:19">
      <c r="J179" s="1"/>
      <c r="L179" s="2"/>
      <c r="M179" s="2"/>
      <c r="P179"/>
      <c r="Q179"/>
      <c r="S179"/>
    </row>
    <row r="180" spans="10:19">
      <c r="J180" s="1"/>
      <c r="L180" s="2"/>
      <c r="M180" s="2"/>
      <c r="P180"/>
      <c r="Q180"/>
      <c r="S180"/>
    </row>
    <row r="181" spans="10:19">
      <c r="J181" s="1"/>
      <c r="L181" s="2"/>
      <c r="M181" s="2"/>
      <c r="P181"/>
      <c r="Q181"/>
      <c r="S181"/>
    </row>
    <row r="182" spans="10:19">
      <c r="J182" s="1"/>
      <c r="L182" s="2"/>
      <c r="M182" s="2"/>
      <c r="P182"/>
      <c r="Q182"/>
      <c r="S182"/>
    </row>
    <row r="183" spans="10:19">
      <c r="J183" s="1"/>
      <c r="L183" s="2"/>
      <c r="M183" s="2"/>
      <c r="P183"/>
      <c r="Q183"/>
      <c r="S183"/>
    </row>
    <row r="184" spans="10:19">
      <c r="J184" s="1"/>
      <c r="L184" s="2"/>
      <c r="M184" s="2"/>
      <c r="P184"/>
      <c r="Q184"/>
      <c r="S184"/>
    </row>
    <row r="185" spans="10:19">
      <c r="J185" s="1"/>
      <c r="L185" s="2"/>
      <c r="M185" s="2"/>
      <c r="P185"/>
      <c r="Q185"/>
      <c r="S185"/>
    </row>
    <row r="186" spans="10:19">
      <c r="J186" s="1"/>
      <c r="L186" s="2"/>
      <c r="M186" s="2"/>
      <c r="P186"/>
      <c r="Q186"/>
      <c r="S186"/>
    </row>
    <row r="187" spans="10:19">
      <c r="J187" s="1"/>
      <c r="L187" s="2"/>
      <c r="M187" s="2"/>
      <c r="P187"/>
      <c r="Q187"/>
      <c r="S187"/>
    </row>
    <row r="188" spans="10:19">
      <c r="J188" s="1"/>
      <c r="L188" s="2"/>
      <c r="M188" s="2"/>
      <c r="P188"/>
      <c r="Q188"/>
      <c r="S188"/>
    </row>
    <row r="189" spans="10:19">
      <c r="J189" s="1"/>
      <c r="L189" s="2"/>
      <c r="M189" s="2"/>
      <c r="P189"/>
      <c r="Q189"/>
      <c r="S189"/>
    </row>
    <row r="190" spans="10:19">
      <c r="J190" s="1"/>
      <c r="L190" s="2"/>
      <c r="M190" s="2"/>
      <c r="P190"/>
      <c r="Q190"/>
      <c r="S190"/>
    </row>
    <row r="191" spans="10:19">
      <c r="J191" s="1"/>
      <c r="L191" s="2"/>
      <c r="M191" s="2"/>
      <c r="P191"/>
      <c r="Q191"/>
      <c r="S191"/>
    </row>
    <row r="192" spans="10:19">
      <c r="J192" s="1"/>
      <c r="L192" s="2"/>
      <c r="M192" s="2"/>
      <c r="P192"/>
      <c r="Q192"/>
      <c r="S192"/>
    </row>
    <row r="193" spans="10:19">
      <c r="J193" s="1"/>
      <c r="L193" s="2"/>
      <c r="M193" s="2"/>
      <c r="P193"/>
      <c r="Q193"/>
      <c r="S193"/>
    </row>
    <row r="194" spans="10:19">
      <c r="J194" s="1"/>
      <c r="L194" s="2"/>
      <c r="M194" s="2"/>
      <c r="P194"/>
      <c r="Q194"/>
      <c r="S194"/>
    </row>
    <row r="195" spans="10:19">
      <c r="J195" s="1"/>
      <c r="L195" s="2"/>
      <c r="M195" s="2"/>
      <c r="P195"/>
      <c r="Q195"/>
      <c r="S195"/>
    </row>
    <row r="196" spans="10:19">
      <c r="J196" s="1"/>
      <c r="L196" s="2"/>
      <c r="M196" s="2"/>
      <c r="P196"/>
      <c r="Q196"/>
      <c r="S196"/>
    </row>
    <row r="197" spans="10:19">
      <c r="J197" s="1"/>
      <c r="L197" s="2"/>
      <c r="M197" s="2"/>
      <c r="P197"/>
      <c r="Q197"/>
      <c r="S197"/>
    </row>
    <row r="198" spans="10:19">
      <c r="J198" s="1"/>
      <c r="L198" s="2"/>
      <c r="M198" s="2"/>
      <c r="P198"/>
      <c r="Q198"/>
      <c r="S198"/>
    </row>
    <row r="199" spans="10:19">
      <c r="J199" s="1"/>
      <c r="L199" s="2"/>
      <c r="M199" s="2"/>
      <c r="P199"/>
      <c r="Q199"/>
      <c r="S199"/>
    </row>
    <row r="200" spans="10:19">
      <c r="J200" s="1"/>
      <c r="L200" s="2"/>
      <c r="M200" s="2"/>
      <c r="P200"/>
      <c r="Q200"/>
      <c r="S200"/>
    </row>
    <row r="201" spans="10:19">
      <c r="J201" s="1"/>
      <c r="L201" s="2"/>
      <c r="M201" s="2"/>
      <c r="P201"/>
      <c r="Q201"/>
      <c r="S201"/>
    </row>
    <row r="202" spans="10:19">
      <c r="J202" s="1"/>
      <c r="L202" s="2"/>
      <c r="M202" s="2"/>
      <c r="P202"/>
      <c r="Q202"/>
      <c r="S202"/>
    </row>
    <row r="203" spans="10:19">
      <c r="J203" s="1"/>
      <c r="L203" s="2"/>
      <c r="M203" s="2"/>
      <c r="P203"/>
      <c r="Q203"/>
      <c r="S203"/>
    </row>
    <row r="204" spans="10:19">
      <c r="J204" s="1"/>
      <c r="L204" s="2"/>
      <c r="M204" s="2"/>
      <c r="P204"/>
      <c r="Q204"/>
      <c r="S204"/>
    </row>
    <row r="205" spans="10:19">
      <c r="J205" s="1"/>
      <c r="L205" s="2"/>
      <c r="M205" s="2"/>
      <c r="P205"/>
      <c r="Q205"/>
      <c r="S205"/>
    </row>
    <row r="206" spans="10:19">
      <c r="J206" s="1"/>
      <c r="L206" s="2"/>
      <c r="M206" s="2"/>
      <c r="P206"/>
      <c r="Q206"/>
      <c r="S206"/>
    </row>
    <row r="207" spans="10:19">
      <c r="J207" s="1"/>
      <c r="L207" s="2"/>
      <c r="M207" s="2"/>
      <c r="P207"/>
      <c r="Q207"/>
      <c r="S207"/>
    </row>
    <row r="208" spans="10:19">
      <c r="J208" s="1"/>
      <c r="L208" s="2"/>
      <c r="M208" s="2"/>
      <c r="P208"/>
      <c r="Q208"/>
      <c r="S208"/>
    </row>
    <row r="209" spans="10:19">
      <c r="J209" s="1"/>
      <c r="L209" s="2"/>
      <c r="M209" s="2"/>
      <c r="P209"/>
      <c r="Q209"/>
      <c r="S209"/>
    </row>
    <row r="210" spans="10:19">
      <c r="J210" s="1"/>
      <c r="L210" s="2"/>
      <c r="M210" s="2"/>
      <c r="P210"/>
      <c r="Q210"/>
      <c r="S210"/>
    </row>
    <row r="211" spans="10:19">
      <c r="J211" s="1"/>
      <c r="L211" s="2"/>
      <c r="M211" s="2"/>
      <c r="P211"/>
      <c r="Q211"/>
      <c r="S211"/>
    </row>
    <row r="212" spans="10:19">
      <c r="J212" s="1"/>
      <c r="L212" s="2"/>
      <c r="M212" s="2"/>
      <c r="P212"/>
      <c r="Q212"/>
      <c r="S212"/>
    </row>
    <row r="213" spans="10:19">
      <c r="J213" s="1"/>
      <c r="L213" s="2"/>
      <c r="M213" s="2"/>
      <c r="P213"/>
      <c r="Q213"/>
      <c r="S213"/>
    </row>
    <row r="214" spans="10:19">
      <c r="J214" s="1"/>
      <c r="L214" s="2"/>
      <c r="M214" s="2"/>
      <c r="P214"/>
      <c r="Q214"/>
      <c r="S214"/>
    </row>
    <row r="215" spans="10:19">
      <c r="J215" s="1"/>
      <c r="L215" s="2"/>
      <c r="M215" s="2"/>
      <c r="P215"/>
      <c r="Q215"/>
      <c r="S215"/>
    </row>
    <row r="216" spans="10:19">
      <c r="J216" s="1"/>
      <c r="L216" s="2"/>
      <c r="M216" s="2"/>
      <c r="P216"/>
      <c r="Q216"/>
      <c r="S216"/>
    </row>
    <row r="217" spans="10:19">
      <c r="J217" s="1"/>
      <c r="L217" s="2"/>
      <c r="M217" s="2"/>
      <c r="P217"/>
      <c r="Q217"/>
      <c r="S217"/>
    </row>
    <row r="218" spans="10:19">
      <c r="J218" s="1"/>
      <c r="L218" s="2"/>
      <c r="M218" s="2"/>
      <c r="P218"/>
      <c r="Q218"/>
      <c r="S218"/>
    </row>
    <row r="219" spans="10:19">
      <c r="J219" s="1"/>
      <c r="L219" s="2"/>
      <c r="M219" s="2"/>
      <c r="P219"/>
      <c r="Q219"/>
      <c r="S219"/>
    </row>
    <row r="220" spans="10:19">
      <c r="J220" s="1"/>
      <c r="L220" s="2"/>
      <c r="M220" s="2"/>
      <c r="P220"/>
      <c r="Q220"/>
      <c r="S220"/>
    </row>
    <row r="221" spans="10:19">
      <c r="J221" s="1"/>
      <c r="L221" s="2"/>
      <c r="M221" s="2"/>
      <c r="P221"/>
      <c r="Q221"/>
      <c r="S221"/>
    </row>
    <row r="222" spans="10:19">
      <c r="J222" s="1"/>
      <c r="L222" s="2"/>
      <c r="M222" s="2"/>
      <c r="P222"/>
      <c r="Q222"/>
      <c r="S222"/>
    </row>
    <row r="223" spans="10:19">
      <c r="J223" s="1"/>
      <c r="L223" s="2"/>
      <c r="M223" s="2"/>
      <c r="P223"/>
      <c r="Q223"/>
      <c r="S223"/>
    </row>
    <row r="224" spans="10:19">
      <c r="J224" s="1"/>
      <c r="L224" s="2"/>
      <c r="M224" s="2"/>
      <c r="P224"/>
      <c r="Q224"/>
      <c r="S224"/>
    </row>
    <row r="225" spans="10:19">
      <c r="J225" s="1"/>
      <c r="L225" s="2"/>
      <c r="M225" s="2"/>
      <c r="P225"/>
      <c r="Q225"/>
      <c r="S225"/>
    </row>
    <row r="226" spans="10:19">
      <c r="J226" s="1"/>
      <c r="L226" s="2"/>
      <c r="M226" s="2"/>
      <c r="P226"/>
      <c r="Q226"/>
      <c r="S226"/>
    </row>
    <row r="227" spans="10:19">
      <c r="J227" s="1"/>
      <c r="L227" s="2"/>
      <c r="M227" s="2"/>
      <c r="P227"/>
      <c r="Q227"/>
      <c r="S227"/>
    </row>
    <row r="228" spans="10:19">
      <c r="J228" s="1"/>
      <c r="L228" s="2"/>
      <c r="M228" s="2"/>
      <c r="P228"/>
      <c r="Q228"/>
      <c r="S228"/>
    </row>
    <row r="229" spans="10:19">
      <c r="J229" s="1"/>
      <c r="L229" s="2"/>
      <c r="M229" s="2"/>
      <c r="P229"/>
      <c r="Q229"/>
      <c r="S229"/>
    </row>
    <row r="230" spans="10:19">
      <c r="J230" s="1"/>
      <c r="L230" s="2"/>
      <c r="M230" s="2"/>
      <c r="P230"/>
      <c r="Q230"/>
      <c r="S230"/>
    </row>
    <row r="231" spans="10:19">
      <c r="J231" s="1"/>
      <c r="L231" s="2"/>
      <c r="M231" s="2"/>
      <c r="P231"/>
      <c r="Q231"/>
      <c r="S231"/>
    </row>
    <row r="232" spans="10:19">
      <c r="J232" s="1"/>
      <c r="L232" s="2"/>
      <c r="M232" s="2"/>
      <c r="P232"/>
      <c r="Q232"/>
      <c r="S232"/>
    </row>
    <row r="233" spans="10:19">
      <c r="J233" s="1"/>
      <c r="L233" s="2"/>
      <c r="M233" s="2"/>
      <c r="P233"/>
      <c r="Q233"/>
      <c r="S233"/>
    </row>
    <row r="234" spans="10:19">
      <c r="J234" s="1"/>
      <c r="L234" s="2"/>
      <c r="M234" s="2"/>
      <c r="P234"/>
      <c r="Q234"/>
      <c r="S234"/>
    </row>
    <row r="235" spans="10:19">
      <c r="J235" s="1"/>
      <c r="L235" s="2"/>
      <c r="M235" s="2"/>
      <c r="P235"/>
      <c r="Q235"/>
      <c r="S235"/>
    </row>
    <row r="236" spans="10:19">
      <c r="J236" s="1"/>
      <c r="L236" s="2"/>
      <c r="M236" s="2"/>
      <c r="P236"/>
      <c r="Q236"/>
      <c r="S236"/>
    </row>
    <row r="237" spans="10:19">
      <c r="J237" s="1"/>
      <c r="L237" s="2"/>
      <c r="M237" s="2"/>
      <c r="P237"/>
      <c r="Q237"/>
      <c r="S237"/>
    </row>
    <row r="238" spans="10:19">
      <c r="J238" s="1"/>
      <c r="L238" s="2"/>
      <c r="M238" s="2"/>
      <c r="P238"/>
      <c r="Q238"/>
      <c r="S238"/>
    </row>
    <row r="239" spans="10:19">
      <c r="J239" s="1"/>
      <c r="L239" s="2"/>
      <c r="M239" s="2"/>
      <c r="P239"/>
      <c r="Q239"/>
      <c r="S239"/>
    </row>
    <row r="240" spans="10:19">
      <c r="J240" s="1"/>
      <c r="L240" s="2"/>
      <c r="M240" s="2"/>
      <c r="P240"/>
      <c r="Q240"/>
      <c r="S240"/>
    </row>
    <row r="241" spans="10:19">
      <c r="J241" s="1"/>
      <c r="L241" s="2"/>
      <c r="M241" s="2"/>
      <c r="P241"/>
      <c r="Q241"/>
      <c r="S241"/>
    </row>
    <row r="242" spans="10:19">
      <c r="J242" s="1"/>
      <c r="L242" s="2"/>
      <c r="M242" s="2"/>
      <c r="P242"/>
      <c r="Q242"/>
      <c r="S242"/>
    </row>
    <row r="243" spans="10:19">
      <c r="J243" s="1"/>
      <c r="L243" s="2"/>
      <c r="M243" s="2"/>
      <c r="P243"/>
      <c r="Q243"/>
      <c r="S243"/>
    </row>
    <row r="244" spans="10:19">
      <c r="J244" s="1"/>
      <c r="L244" s="2"/>
      <c r="M244" s="2"/>
      <c r="P244"/>
      <c r="Q244"/>
      <c r="S244"/>
    </row>
    <row r="245" spans="10:19">
      <c r="J245" s="1"/>
      <c r="L245" s="2"/>
      <c r="M245" s="2"/>
      <c r="P245"/>
      <c r="Q245"/>
      <c r="S245"/>
    </row>
    <row r="246" spans="10:19">
      <c r="J246" s="1"/>
      <c r="L246" s="2"/>
      <c r="M246" s="2"/>
      <c r="P246"/>
      <c r="Q246"/>
      <c r="S246"/>
    </row>
    <row r="247" spans="10:19">
      <c r="J247" s="1"/>
      <c r="L247" s="2"/>
      <c r="M247" s="2"/>
      <c r="P247"/>
      <c r="Q247"/>
      <c r="S247"/>
    </row>
    <row r="248" spans="10:19">
      <c r="J248" s="1"/>
      <c r="L248" s="2"/>
      <c r="M248" s="2"/>
      <c r="P248"/>
      <c r="Q248"/>
      <c r="S248"/>
    </row>
    <row r="249" spans="10:19">
      <c r="J249" s="1"/>
      <c r="L249" s="2"/>
      <c r="M249" s="2"/>
      <c r="P249"/>
      <c r="Q249"/>
      <c r="S249"/>
    </row>
    <row r="250" spans="10:19">
      <c r="J250" s="1"/>
      <c r="L250" s="2"/>
      <c r="M250" s="2"/>
      <c r="P250"/>
      <c r="Q250"/>
      <c r="S250"/>
    </row>
    <row r="251" spans="10:19">
      <c r="J251" s="1"/>
      <c r="L251" s="2"/>
      <c r="M251" s="2"/>
      <c r="P251"/>
      <c r="Q251"/>
      <c r="S251"/>
    </row>
    <row r="252" spans="10:19">
      <c r="J252" s="1"/>
      <c r="L252" s="2"/>
      <c r="M252" s="2"/>
      <c r="P252"/>
      <c r="Q252"/>
      <c r="S252"/>
    </row>
    <row r="253" spans="10:19">
      <c r="J253" s="1"/>
      <c r="L253" s="2"/>
      <c r="M253" s="2"/>
      <c r="P253"/>
      <c r="Q253"/>
      <c r="S253"/>
    </row>
    <row r="254" spans="10:19">
      <c r="J254" s="1"/>
      <c r="L254" s="2"/>
      <c r="M254" s="2"/>
      <c r="P254"/>
      <c r="Q254"/>
      <c r="S254"/>
    </row>
    <row r="255" spans="10:19">
      <c r="J255" s="1"/>
      <c r="L255" s="2"/>
      <c r="M255" s="2"/>
      <c r="P255"/>
      <c r="Q255"/>
      <c r="S255"/>
    </row>
    <row r="256" spans="10:19">
      <c r="J256" s="1"/>
      <c r="L256" s="2"/>
      <c r="M256" s="2"/>
      <c r="P256"/>
      <c r="Q256"/>
      <c r="S256"/>
    </row>
    <row r="257" spans="10:19">
      <c r="J257" s="1"/>
      <c r="L257" s="2"/>
      <c r="M257" s="2"/>
      <c r="P257"/>
      <c r="Q257"/>
      <c r="S257"/>
    </row>
    <row r="258" spans="10:19">
      <c r="J258" s="1"/>
      <c r="L258" s="2"/>
      <c r="M258" s="2"/>
      <c r="P258"/>
      <c r="Q258"/>
      <c r="S258"/>
    </row>
    <row r="259" spans="10:19">
      <c r="J259" s="1"/>
      <c r="L259" s="2"/>
      <c r="M259" s="2"/>
      <c r="P259"/>
      <c r="Q259"/>
      <c r="S259"/>
    </row>
    <row r="260" spans="10:19">
      <c r="J260" s="1"/>
      <c r="L260" s="2"/>
      <c r="M260" s="2"/>
      <c r="P260"/>
      <c r="Q260"/>
      <c r="S260"/>
    </row>
    <row r="261" spans="10:19">
      <c r="J261" s="1"/>
      <c r="L261" s="2"/>
      <c r="M261" s="2"/>
      <c r="P261"/>
      <c r="Q261"/>
      <c r="S261"/>
    </row>
    <row r="262" spans="10:19">
      <c r="J262" s="1"/>
      <c r="L262" s="2"/>
      <c r="M262" s="2"/>
      <c r="P262"/>
      <c r="Q262"/>
      <c r="S262"/>
    </row>
    <row r="263" spans="10:19">
      <c r="J263" s="1"/>
      <c r="L263" s="2"/>
      <c r="M263" s="2"/>
      <c r="P263"/>
      <c r="Q263"/>
      <c r="S263"/>
    </row>
    <row r="264" spans="10:19">
      <c r="J264" s="1"/>
      <c r="L264" s="2"/>
      <c r="M264" s="2"/>
      <c r="P264"/>
      <c r="Q264"/>
      <c r="S264"/>
    </row>
    <row r="265" spans="10:19">
      <c r="J265" s="1"/>
      <c r="L265" s="2"/>
      <c r="M265" s="2"/>
      <c r="P265"/>
      <c r="Q265"/>
      <c r="S265"/>
    </row>
    <row r="266" spans="10:19">
      <c r="J266" s="1"/>
      <c r="L266" s="2"/>
      <c r="M266" s="2"/>
      <c r="P266"/>
      <c r="Q266"/>
      <c r="S266"/>
    </row>
    <row r="267" spans="10:19">
      <c r="J267" s="1"/>
      <c r="L267" s="2"/>
      <c r="M267" s="2"/>
      <c r="P267"/>
      <c r="Q267"/>
      <c r="S267"/>
    </row>
    <row r="268" spans="10:19">
      <c r="J268" s="1"/>
      <c r="L268" s="2"/>
      <c r="M268" s="2"/>
      <c r="P268"/>
      <c r="Q268"/>
      <c r="S268"/>
    </row>
    <row r="269" spans="10:19">
      <c r="J269" s="1"/>
      <c r="L269" s="2"/>
      <c r="M269" s="2"/>
      <c r="P269"/>
      <c r="Q269"/>
      <c r="S269"/>
    </row>
    <row r="270" spans="10:19">
      <c r="J270" s="1"/>
      <c r="L270" s="2"/>
      <c r="M270" s="2"/>
      <c r="P270"/>
      <c r="Q270"/>
      <c r="S270"/>
    </row>
    <row r="271" spans="10:19">
      <c r="J271" s="1"/>
      <c r="L271" s="2"/>
      <c r="M271" s="2"/>
      <c r="P271"/>
      <c r="Q271"/>
      <c r="S271"/>
    </row>
    <row r="272" spans="10:19">
      <c r="J272" s="1"/>
      <c r="L272" s="2"/>
      <c r="M272" s="2"/>
      <c r="P272"/>
      <c r="Q272"/>
      <c r="S272"/>
    </row>
    <row r="273" spans="10:19">
      <c r="J273" s="1"/>
      <c r="L273" s="2"/>
      <c r="M273" s="2"/>
      <c r="P273"/>
      <c r="Q273"/>
      <c r="S273"/>
    </row>
    <row r="274" spans="10:19">
      <c r="J274" s="1"/>
      <c r="L274" s="2"/>
      <c r="M274" s="2"/>
      <c r="P274"/>
      <c r="Q274"/>
      <c r="S274"/>
    </row>
    <row r="275" spans="10:19">
      <c r="J275" s="1"/>
      <c r="L275" s="2"/>
      <c r="M275" s="2"/>
      <c r="P275"/>
      <c r="Q275"/>
      <c r="S275"/>
    </row>
    <row r="276" spans="10:19">
      <c r="J276" s="1"/>
      <c r="L276" s="2"/>
      <c r="M276" s="2"/>
      <c r="P276"/>
      <c r="Q276"/>
      <c r="S276"/>
    </row>
    <row r="277" spans="10:19">
      <c r="J277" s="1"/>
      <c r="L277" s="2"/>
      <c r="M277" s="2"/>
      <c r="P277"/>
      <c r="Q277"/>
      <c r="S277"/>
    </row>
    <row r="278" spans="10:19">
      <c r="J278" s="1"/>
      <c r="L278" s="2"/>
      <c r="M278" s="2"/>
      <c r="P278"/>
      <c r="Q278"/>
      <c r="S278"/>
    </row>
    <row r="279" spans="10:19">
      <c r="J279" s="1"/>
      <c r="L279" s="2"/>
      <c r="M279" s="2"/>
      <c r="P279"/>
      <c r="Q279"/>
      <c r="S279"/>
    </row>
    <row r="280" spans="10:19">
      <c r="J280" s="1"/>
      <c r="L280" s="2"/>
      <c r="M280" s="2"/>
      <c r="P280"/>
      <c r="Q280"/>
      <c r="S280"/>
    </row>
  </sheetData>
  <sortState ref="B5:T23">
    <sortCondition ref="D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2017 - Q1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johough</dc:creator>
  <cp:lastModifiedBy>johough</cp:lastModifiedBy>
  <dcterms:created xsi:type="dcterms:W3CDTF">2017-03-08T20:15:46Z</dcterms:created>
  <dcterms:modified xsi:type="dcterms:W3CDTF">2017-03-27T15:32:30Z</dcterms:modified>
</cp:coreProperties>
</file>