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015" windowHeight="10755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U11" i="1"/>
  <c r="U12"/>
  <c r="U18"/>
  <c r="U49"/>
  <c r="V49"/>
  <c r="V11"/>
  <c r="Q12"/>
  <c r="Q49"/>
  <c r="Q11"/>
  <c r="P12"/>
  <c r="O12"/>
  <c r="P18"/>
  <c r="O18"/>
  <c r="P49"/>
  <c r="O49"/>
  <c r="P11"/>
  <c r="O11"/>
  <c r="U7"/>
  <c r="U6"/>
  <c r="V7"/>
  <c r="V18"/>
  <c r="Q7"/>
  <c r="Q6"/>
  <c r="Q18"/>
  <c r="P7"/>
  <c r="O7"/>
  <c r="P6"/>
  <c r="O6"/>
  <c r="U20"/>
  <c r="U14"/>
  <c r="V12"/>
  <c r="V14"/>
  <c r="Q20"/>
  <c r="P20"/>
  <c r="O20"/>
  <c r="P14"/>
  <c r="O14"/>
  <c r="U13"/>
  <c r="U8"/>
  <c r="V13"/>
  <c r="Q8"/>
  <c r="P13"/>
  <c r="O13"/>
  <c r="P8"/>
  <c r="O8"/>
  <c r="M18"/>
  <c r="L18"/>
  <c r="M12"/>
  <c r="L12"/>
  <c r="M7"/>
  <c r="L7"/>
  <c r="M6"/>
  <c r="L6"/>
  <c r="M20"/>
  <c r="L20"/>
  <c r="M14"/>
  <c r="L14"/>
  <c r="M13"/>
  <c r="L13"/>
  <c r="M8"/>
  <c r="L8"/>
  <c r="M49"/>
  <c r="L49"/>
  <c r="M11"/>
  <c r="L11"/>
  <c r="U16"/>
  <c r="U15"/>
  <c r="V15"/>
  <c r="V16"/>
  <c r="Q15"/>
  <c r="Q16"/>
  <c r="Q13"/>
  <c r="P15"/>
  <c r="O15"/>
  <c r="P16"/>
  <c r="O16"/>
  <c r="U21"/>
  <c r="V20"/>
  <c r="P21"/>
  <c r="O21"/>
  <c r="U38"/>
  <c r="U5"/>
  <c r="V38"/>
  <c r="V5"/>
  <c r="Q38"/>
  <c r="Q5"/>
  <c r="R38"/>
  <c r="R12"/>
  <c r="P38"/>
  <c r="O38"/>
  <c r="P5"/>
  <c r="O5"/>
  <c r="U19"/>
  <c r="V21"/>
  <c r="V19"/>
  <c r="Q19"/>
  <c r="S21"/>
  <c r="S19"/>
  <c r="P19"/>
  <c r="O19"/>
  <c r="M38"/>
  <c r="L38"/>
  <c r="M21"/>
  <c r="L21"/>
  <c r="M19"/>
  <c r="L19"/>
  <c r="M16"/>
  <c r="L16"/>
  <c r="M5"/>
  <c r="L5"/>
  <c r="M15"/>
  <c r="L15"/>
  <c r="Q21"/>
  <c r="S20"/>
  <c r="S11"/>
  <c r="S49"/>
  <c r="U53"/>
  <c r="U50"/>
  <c r="V53"/>
  <c r="V50"/>
  <c r="Q53"/>
  <c r="R7"/>
  <c r="R53"/>
  <c r="S50"/>
  <c r="S15"/>
  <c r="P53"/>
  <c r="O53"/>
  <c r="P50"/>
  <c r="O50"/>
  <c r="R6"/>
  <c r="R5"/>
  <c r="U17"/>
  <c r="U10"/>
  <c r="U9"/>
  <c r="V8"/>
  <c r="V9"/>
  <c r="V17"/>
  <c r="V10"/>
  <c r="Q9"/>
  <c r="S9"/>
  <c r="R9"/>
  <c r="S8"/>
  <c r="R8"/>
  <c r="P9"/>
  <c r="O9"/>
  <c r="P17"/>
  <c r="O17"/>
  <c r="P10"/>
  <c r="O10"/>
  <c r="R16"/>
  <c r="M53"/>
  <c r="L53"/>
  <c r="M50"/>
  <c r="L50"/>
  <c r="M17"/>
  <c r="L17"/>
  <c r="M9"/>
  <c r="L9"/>
  <c r="M10"/>
  <c r="L10"/>
  <c r="J73"/>
  <c r="I73"/>
  <c r="H73"/>
  <c r="E73"/>
  <c r="D73"/>
  <c r="C73"/>
  <c r="M67"/>
  <c r="F67"/>
  <c r="A67"/>
  <c r="M66"/>
  <c r="F66"/>
  <c r="A66"/>
  <c r="M65"/>
  <c r="F65"/>
  <c r="A65"/>
  <c r="M64"/>
  <c r="F64"/>
  <c r="A64"/>
  <c r="M63"/>
  <c r="F63"/>
  <c r="A63"/>
  <c r="M62"/>
  <c r="F62"/>
  <c r="A62"/>
  <c r="M61"/>
  <c r="F61"/>
  <c r="A61"/>
  <c r="F49"/>
  <c r="A49"/>
  <c r="M60"/>
  <c r="F60"/>
  <c r="A60"/>
  <c r="M59"/>
  <c r="F59"/>
  <c r="A59"/>
  <c r="M58"/>
  <c r="F58"/>
  <c r="A58"/>
  <c r="M57"/>
  <c r="F57"/>
  <c r="A57"/>
  <c r="M56"/>
  <c r="F56"/>
  <c r="A56"/>
  <c r="M55"/>
  <c r="F55"/>
  <c r="A55"/>
  <c r="M54"/>
  <c r="F54"/>
  <c r="A54"/>
  <c r="F53"/>
  <c r="A53"/>
  <c r="F50"/>
  <c r="A50"/>
  <c r="M52"/>
  <c r="F52"/>
  <c r="A52"/>
  <c r="M51"/>
  <c r="F51"/>
  <c r="A51"/>
  <c r="M48"/>
  <c r="F48"/>
  <c r="A48"/>
  <c r="M47"/>
  <c r="F47"/>
  <c r="A47"/>
  <c r="M46"/>
  <c r="F46"/>
  <c r="A46"/>
  <c r="M45"/>
  <c r="F45"/>
  <c r="A45"/>
  <c r="M44"/>
  <c r="F44"/>
  <c r="A44"/>
  <c r="M43"/>
  <c r="F43"/>
  <c r="A43"/>
  <c r="M42"/>
  <c r="F42"/>
  <c r="A42"/>
  <c r="M41"/>
  <c r="F41"/>
  <c r="A41"/>
  <c r="M40"/>
  <c r="F40"/>
  <c r="A40"/>
  <c r="M39"/>
  <c r="F39"/>
  <c r="A39"/>
  <c r="F38"/>
  <c r="A38"/>
  <c r="T73"/>
  <c r="F11"/>
  <c r="F20"/>
  <c r="F21"/>
  <c r="F19"/>
  <c r="F16"/>
  <c r="F17"/>
  <c r="F18"/>
  <c r="F15"/>
  <c r="F14"/>
  <c r="F13"/>
  <c r="F12"/>
  <c r="F8"/>
  <c r="F9"/>
  <c r="F10"/>
  <c r="F7"/>
  <c r="F6"/>
  <c r="F5"/>
  <c r="S73" l="1"/>
  <c r="U73"/>
  <c r="V73"/>
  <c r="Q73"/>
  <c r="R73"/>
  <c r="L73"/>
  <c r="M73"/>
  <c r="F73"/>
</calcChain>
</file>

<file path=xl/comments1.xml><?xml version="1.0" encoding="utf-8"?>
<comments xmlns="http://schemas.openxmlformats.org/spreadsheetml/2006/main">
  <authors>
    <author>John</author>
  </authors>
  <commentList>
    <comment ref="B18" authorId="0">
      <text>
        <r>
          <rPr>
            <b/>
            <sz val="9"/>
            <color indexed="81"/>
            <rFont val="Tahoma"/>
            <charset val="1"/>
          </rPr>
          <t>John:</t>
        </r>
        <r>
          <rPr>
            <sz val="9"/>
            <color indexed="81"/>
            <rFont val="Tahoma"/>
            <charset val="1"/>
          </rPr>
          <t xml:space="preserve">
1 murdoch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John:</t>
        </r>
        <r>
          <rPr>
            <sz val="9"/>
            <color indexed="81"/>
            <rFont val="Tahoma"/>
            <charset val="1"/>
          </rPr>
          <t xml:space="preserve">
1 Double loss.  Boggle injury</t>
        </r>
      </text>
    </comment>
  </commentList>
</comments>
</file>

<file path=xl/sharedStrings.xml><?xml version="1.0" encoding="utf-8"?>
<sst xmlns="http://schemas.openxmlformats.org/spreadsheetml/2006/main" count="149" uniqueCount="102">
  <si>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</si>
  <si>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</si>
  <si>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</si>
  <si>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</si>
  <si>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</si>
  <si>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</si>
  <si>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</si>
  <si>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</si>
  <si>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</si>
  <si>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</si>
  <si>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</si>
  <si>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</si>
  <si>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</si>
  <si>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</si>
  <si>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</si>
  <si>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</si>
  <si>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</si>
  <si>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</si>
  <si>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</si>
  <si>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Eel</t>
  </si>
  <si>
    <t>4L</t>
  </si>
  <si>
    <t>Eagle</t>
  </si>
  <si>
    <t>1L</t>
  </si>
  <si>
    <t>Owl</t>
  </si>
  <si>
    <t>2L</t>
  </si>
  <si>
    <t>Slug</t>
  </si>
  <si>
    <t>Yorkie</t>
  </si>
  <si>
    <t>1W</t>
  </si>
  <si>
    <t>Ram</t>
  </si>
  <si>
    <t>Harrier</t>
  </si>
  <si>
    <t>Hound</t>
  </si>
  <si>
    <t>Hamster</t>
  </si>
  <si>
    <t>Wolf</t>
  </si>
  <si>
    <t>Panda</t>
  </si>
  <si>
    <t>Tortoise</t>
  </si>
  <si>
    <t>2W</t>
  </si>
  <si>
    <t>Fawn</t>
  </si>
  <si>
    <t>Silver</t>
  </si>
  <si>
    <t>Mole</t>
  </si>
  <si>
    <t>Javelina</t>
  </si>
  <si>
    <t>GP</t>
  </si>
  <si>
    <t>Woodpecker</t>
  </si>
  <si>
    <t>Moose</t>
  </si>
  <si>
    <t>Buffalo</t>
  </si>
  <si>
    <t>Possum</t>
  </si>
  <si>
    <t>6L</t>
  </si>
  <si>
    <t>Bobcat</t>
  </si>
  <si>
    <t>Pigeon</t>
  </si>
  <si>
    <t>Mule</t>
  </si>
  <si>
    <t>Gecko</t>
  </si>
  <si>
    <t>FS</t>
  </si>
  <si>
    <t>Crane</t>
  </si>
  <si>
    <t>Pup</t>
  </si>
  <si>
    <t>Snail</t>
  </si>
  <si>
    <t>Polar</t>
  </si>
  <si>
    <t>Lion</t>
  </si>
  <si>
    <t>Fly</t>
  </si>
  <si>
    <t>Grizz</t>
  </si>
  <si>
    <t>Dillo</t>
  </si>
  <si>
    <t>Ant</t>
  </si>
  <si>
    <t>3L</t>
  </si>
  <si>
    <t>Wallaby</t>
  </si>
  <si>
    <t>Anaconda</t>
  </si>
  <si>
    <t>Camel</t>
  </si>
  <si>
    <t>Grackle</t>
  </si>
  <si>
    <t>Record Streaks</t>
  </si>
  <si>
    <t>Sparrow</t>
  </si>
  <si>
    <t>Eel - 16 Ws</t>
  </si>
  <si>
    <t>Eel - 13 Ls</t>
  </si>
  <si>
    <t>Hedgehog</t>
  </si>
  <si>
    <t>plus/minus over 500</t>
  </si>
  <si>
    <t>Crow</t>
  </si>
  <si>
    <t>Eag +20</t>
  </si>
  <si>
    <t>Giraffe</t>
  </si>
  <si>
    <t>Wolf -26</t>
  </si>
  <si>
    <t>Turkey Vulture</t>
  </si>
  <si>
    <t>Marmot</t>
  </si>
  <si>
    <t>Yahk</t>
  </si>
  <si>
    <t>Koala</t>
  </si>
  <si>
    <t>10S</t>
  </si>
  <si>
    <t xml:space="preserve">Hound 10 shotted Mole </t>
  </si>
  <si>
    <t>Hound - 69</t>
  </si>
  <si>
    <t>Fly - 80</t>
  </si>
  <si>
    <t>PO</t>
  </si>
  <si>
    <t>York/Ram over Tort/Slug (1,18)</t>
  </si>
  <si>
    <t>Mole - 80</t>
  </si>
  <si>
    <t>Mole - 86</t>
  </si>
  <si>
    <t>10S-Ax</t>
  </si>
  <si>
    <t>Harry/Moose/Eel/Peck over Silv/Fawn/Jav/Mole -13 to -3</t>
  </si>
  <si>
    <t>SOM</t>
  </si>
  <si>
    <t>Jav chip in on 18 after harry promised a kiss and a cock rub</t>
  </si>
  <si>
    <t>Harry - 69</t>
  </si>
  <si>
    <t>Eel - 69</t>
  </si>
  <si>
    <t>Jav - 69</t>
  </si>
  <si>
    <t>Hound - 66</t>
  </si>
  <si>
    <t>T5</t>
  </si>
  <si>
    <t>Herron/Pecker over Harry/Pand (1,2,18)</t>
  </si>
  <si>
    <t>3W</t>
  </si>
  <si>
    <t>T8</t>
  </si>
  <si>
    <t>Herron</t>
  </si>
  <si>
    <t>Harry - 68</t>
  </si>
  <si>
    <t>Ram - 68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</si>
</sst>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5"/>
  <sheetViews>
    <sheetView tabSelected="1" topLeftCell="A46" workbookViewId="0">
      <selection activeCell="O11" sqref="O11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5" max="5" width="4.5703125" bestFit="1" customWidth="1"/>
    <col min="6" max="6" width="8.7109375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E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  <c r="W4" t="s">
        <v>100</v>
      </c>
      <c r="X4" t="s">
        <v>94</v>
      </c>
      <c r="Z4" t="s">
        <v>86</v>
      </c>
      <c r="AA4" t="s">
        <v>82</v>
      </c>
    </row>
    <row r="5" spans="1:27">
      <c r="A5" s="5">
        <v>1</v>
      </c>
      <c r="B5" s="6" t="s">
        <v>19</v>
      </c>
      <c r="C5" s="6">
        <v>32</v>
      </c>
      <c r="D5" s="6">
        <v>15</v>
      </c>
      <c r="E5" s="6">
        <v>1</v>
      </c>
      <c r="F5" s="6">
        <f t="shared" ref="F5:F7" si="0">C5-D5</f>
        <v>17</v>
      </c>
      <c r="G5" s="6"/>
      <c r="H5" s="6">
        <v>3</v>
      </c>
      <c r="I5" s="6">
        <v>1</v>
      </c>
      <c r="J5" s="6"/>
      <c r="K5" s="7" t="s">
        <v>22</v>
      </c>
      <c r="L5" s="7">
        <f>2+1+0+1</f>
        <v>4</v>
      </c>
      <c r="M5" s="7">
        <f>1-1+1-1-1+1-2+1+0-0-1+0+2+0+3-2-0+1-1+2+1+1+1+2+3+2+0+2+2+1+1+1+1+0+2-1+1+1-1+2-1-1-1-1+2+1+0+1</f>
        <v>25</v>
      </c>
      <c r="O5" s="4">
        <f>(74+76+77+71)/4</f>
        <v>74.5</v>
      </c>
      <c r="P5" s="4">
        <f>(72+74+75+69)/4</f>
        <v>72.5</v>
      </c>
      <c r="Q5" s="3">
        <f>4+2+2+4</f>
        <v>12</v>
      </c>
      <c r="R5" s="3">
        <f>1+1</f>
        <v>2</v>
      </c>
      <c r="S5" s="3"/>
      <c r="T5" s="3"/>
      <c r="U5" s="3">
        <f>-2.25+0.5+0-1.25</f>
        <v>-3</v>
      </c>
      <c r="V5" s="3">
        <f>2+1+2+1</f>
        <v>6</v>
      </c>
      <c r="W5" t="s">
        <v>101</v>
      </c>
      <c r="X5" t="s">
        <v>101</v>
      </c>
      <c r="AA5" t="s">
        <v>85</v>
      </c>
    </row>
    <row r="6" spans="1:27">
      <c r="A6" s="5">
        <v>2</v>
      </c>
      <c r="B6" s="6" t="s">
        <v>21</v>
      </c>
      <c r="C6" s="6">
        <v>25</v>
      </c>
      <c r="D6" s="6">
        <v>10</v>
      </c>
      <c r="E6" s="6"/>
      <c r="F6" s="6">
        <f t="shared" si="0"/>
        <v>15</v>
      </c>
      <c r="G6" s="6"/>
      <c r="H6" s="6">
        <v>2</v>
      </c>
      <c r="I6" s="6">
        <v>0</v>
      </c>
      <c r="J6" s="6"/>
      <c r="K6" s="7" t="s">
        <v>35</v>
      </c>
      <c r="L6" s="7">
        <f>2+1</f>
        <v>3</v>
      </c>
      <c r="M6" s="7">
        <f>-1+1+1-1-1+1+2+0+2+0+1+1+1+0+3+0+1-0-1-0+2+0+2-0+1-0+2+2+0+0+2+1-1+2+1</f>
        <v>24</v>
      </c>
      <c r="O6" s="4">
        <f>(71+71)/2</f>
        <v>71</v>
      </c>
      <c r="P6" s="4">
        <f>(72+71)/2</f>
        <v>71.5</v>
      </c>
      <c r="Q6" s="3">
        <f>2+2</f>
        <v>4</v>
      </c>
      <c r="R6" s="3">
        <f>1</f>
        <v>1</v>
      </c>
      <c r="S6" s="3"/>
      <c r="T6" s="3"/>
      <c r="U6" s="3">
        <f>-1.5-1.5</f>
        <v>-3</v>
      </c>
      <c r="V6" s="3"/>
      <c r="W6" t="s">
        <v>91</v>
      </c>
      <c r="X6" t="s">
        <v>92</v>
      </c>
    </row>
    <row r="7" spans="1:27">
      <c r="A7" s="5">
        <v>3</v>
      </c>
      <c r="B7" s="6" t="s">
        <v>23</v>
      </c>
      <c r="C7" s="6">
        <v>30</v>
      </c>
      <c r="D7" s="6">
        <v>17</v>
      </c>
      <c r="E7" s="6"/>
      <c r="F7" s="6">
        <f t="shared" si="0"/>
        <v>13</v>
      </c>
      <c r="G7" s="6"/>
      <c r="H7" s="6">
        <v>3</v>
      </c>
      <c r="I7" s="6">
        <v>0</v>
      </c>
      <c r="J7" s="6"/>
      <c r="K7" s="7" t="s">
        <v>97</v>
      </c>
      <c r="L7" s="7">
        <f>0+2+1</f>
        <v>3</v>
      </c>
      <c r="M7" s="7">
        <f>-1-0+0+0+2+1+0+1+1+0-2-2+0-2-1+3+3+1+1+1+1-1+1+1+2+1+0-0-2+0+0-2-0+2-2+0-2+0-2-1+0+0-1-1+0+2+1</f>
        <v>3</v>
      </c>
      <c r="O7" s="4">
        <f>(81+75+78)/3</f>
        <v>78</v>
      </c>
      <c r="P7" s="4">
        <f>(75+69+72)/3</f>
        <v>72</v>
      </c>
      <c r="Q7" s="3">
        <f>1+1+1</f>
        <v>3</v>
      </c>
      <c r="R7" s="3">
        <f>1</f>
        <v>1</v>
      </c>
      <c r="S7" s="3"/>
      <c r="T7" s="3"/>
      <c r="U7" s="3">
        <f>-0.75-3.25-0.5</f>
        <v>-4.5</v>
      </c>
      <c r="V7" s="3">
        <f>2+2</f>
        <v>4</v>
      </c>
      <c r="X7" t="s">
        <v>93</v>
      </c>
    </row>
    <row r="8" spans="1:27">
      <c r="A8" s="8">
        <v>4</v>
      </c>
      <c r="B8" s="9" t="s">
        <v>28</v>
      </c>
      <c r="C8" s="9">
        <v>19</v>
      </c>
      <c r="D8" s="9">
        <v>10</v>
      </c>
      <c r="E8" s="9">
        <v>1</v>
      </c>
      <c r="F8" s="9">
        <f>C8-D8</f>
        <v>9</v>
      </c>
      <c r="G8" s="9"/>
      <c r="H8" s="9">
        <v>2</v>
      </c>
      <c r="I8" s="9">
        <v>0</v>
      </c>
      <c r="J8" s="9"/>
      <c r="K8" s="10" t="s">
        <v>35</v>
      </c>
      <c r="L8" s="10">
        <f>1+1</f>
        <v>2</v>
      </c>
      <c r="M8" s="10">
        <f>-1+1+1-2+1-2+1-2+1-0+0-2+3-2+0+1+1+0-1-0+1-2+2+1+2-0+1-1+1+1</f>
        <v>4</v>
      </c>
      <c r="O8" s="4">
        <f>(76+68)/2</f>
        <v>72</v>
      </c>
      <c r="P8" s="4">
        <f>(74+66)/2</f>
        <v>70</v>
      </c>
      <c r="Q8" s="3">
        <f>2+3</f>
        <v>5</v>
      </c>
      <c r="R8" s="3">
        <f>1</f>
        <v>1</v>
      </c>
      <c r="S8" s="3">
        <f>1</f>
        <v>1</v>
      </c>
      <c r="T8" s="3"/>
      <c r="U8" s="3">
        <f>1-4</f>
        <v>-3</v>
      </c>
      <c r="V8" s="3">
        <f>2</f>
        <v>2</v>
      </c>
      <c r="X8" t="s">
        <v>81</v>
      </c>
    </row>
    <row r="9" spans="1:27">
      <c r="A9" s="8" t="s">
        <v>95</v>
      </c>
      <c r="B9" s="9" t="s">
        <v>26</v>
      </c>
      <c r="C9" s="9">
        <v>14</v>
      </c>
      <c r="D9" s="9">
        <v>6</v>
      </c>
      <c r="E9" s="9"/>
      <c r="F9" s="9">
        <f t="shared" ref="F9:F10" si="1">C9-D9</f>
        <v>8</v>
      </c>
      <c r="G9" s="9"/>
      <c r="H9" s="9">
        <v>1</v>
      </c>
      <c r="I9" s="9">
        <v>0</v>
      </c>
      <c r="J9" s="9"/>
      <c r="K9" s="10" t="s">
        <v>35</v>
      </c>
      <c r="L9" s="10">
        <f>1</f>
        <v>1</v>
      </c>
      <c r="M9" s="10">
        <f>1-1+1+1+2+1+2+1-1+2-1+2+1-1-1+2-1-1+1+1</f>
        <v>11</v>
      </c>
      <c r="O9" s="4">
        <f>73</f>
        <v>73</v>
      </c>
      <c r="P9" s="4">
        <f>74</f>
        <v>74</v>
      </c>
      <c r="Q9" s="3">
        <f>3</f>
        <v>3</v>
      </c>
      <c r="R9" s="3">
        <f>1</f>
        <v>1</v>
      </c>
      <c r="S9" s="3">
        <f>1</f>
        <v>1</v>
      </c>
      <c r="T9" s="3"/>
      <c r="U9" s="3">
        <f>1</f>
        <v>1</v>
      </c>
      <c r="V9" s="3">
        <f>1</f>
        <v>1</v>
      </c>
      <c r="X9" t="s">
        <v>91</v>
      </c>
    </row>
    <row r="10" spans="1:27">
      <c r="A10" s="8" t="s">
        <v>95</v>
      </c>
      <c r="B10" s="9" t="s">
        <v>25</v>
      </c>
      <c r="C10" s="9">
        <v>13</v>
      </c>
      <c r="D10" s="9">
        <v>5</v>
      </c>
      <c r="E10" s="9"/>
      <c r="F10" s="9">
        <f t="shared" si="1"/>
        <v>8</v>
      </c>
      <c r="G10" s="9"/>
      <c r="H10" s="9">
        <v>0</v>
      </c>
      <c r="I10" s="9">
        <v>1</v>
      </c>
      <c r="J10" s="9"/>
      <c r="K10" s="10" t="s">
        <v>22</v>
      </c>
      <c r="L10" s="10">
        <f>-1</f>
        <v>-1</v>
      </c>
      <c r="M10" s="10">
        <f>-1-1+0+1-1-1+2+1+1+2-1+1+2+2+2+1+0-1</f>
        <v>9</v>
      </c>
      <c r="O10" s="4">
        <f>78</f>
        <v>78</v>
      </c>
      <c r="P10" s="4">
        <f>72</f>
        <v>72</v>
      </c>
      <c r="Q10" s="3"/>
      <c r="R10" s="3"/>
      <c r="S10" s="3"/>
      <c r="T10" s="3"/>
      <c r="U10" s="3">
        <f>-1</f>
        <v>-1</v>
      </c>
      <c r="V10" s="3">
        <f>1</f>
        <v>1</v>
      </c>
    </row>
    <row r="11" spans="1:27">
      <c r="A11" s="11">
        <v>7</v>
      </c>
      <c r="B11" s="12" t="s">
        <v>41</v>
      </c>
      <c r="C11" s="12">
        <v>13</v>
      </c>
      <c r="D11" s="12">
        <v>7</v>
      </c>
      <c r="E11" s="12"/>
      <c r="F11" s="12">
        <f>C11-D11</f>
        <v>6</v>
      </c>
      <c r="G11" s="12"/>
      <c r="H11" s="12">
        <v>2</v>
      </c>
      <c r="I11" s="12">
        <v>3</v>
      </c>
      <c r="J11" s="12"/>
      <c r="K11" s="13" t="s">
        <v>27</v>
      </c>
      <c r="L11" s="12">
        <f>-1-2+2+1+1</f>
        <v>1</v>
      </c>
      <c r="M11" s="12">
        <f>-1-1+1+0-2+3+2+1-2+0+2+1+2+1+1-1-2+2+1+1</f>
        <v>9</v>
      </c>
      <c r="O11" s="4">
        <f>(82+85+76+80+74)/5</f>
        <v>79.400000000000006</v>
      </c>
      <c r="P11" s="4">
        <f>(78+81+72+76+70)/5</f>
        <v>75.400000000000006</v>
      </c>
      <c r="Q11" s="3">
        <f>2+1+2+2+2</f>
        <v>9</v>
      </c>
      <c r="R11" s="3"/>
      <c r="S11" s="3">
        <f>1</f>
        <v>1</v>
      </c>
      <c r="T11" s="3"/>
      <c r="U11" s="3">
        <f>3.75+6+1.75+4.25-2.5</f>
        <v>13.25</v>
      </c>
      <c r="V11" s="3">
        <f>4+3+2+3+1</f>
        <v>13</v>
      </c>
    </row>
    <row r="12" spans="1:27">
      <c r="A12" s="11" t="s">
        <v>98</v>
      </c>
      <c r="B12" s="12" t="s">
        <v>29</v>
      </c>
      <c r="C12" s="12">
        <v>28</v>
      </c>
      <c r="D12" s="12">
        <v>23</v>
      </c>
      <c r="E12" s="12"/>
      <c r="F12" s="12">
        <f>C12-D12</f>
        <v>5</v>
      </c>
      <c r="G12" s="12"/>
      <c r="H12" s="12">
        <v>3</v>
      </c>
      <c r="I12" s="12">
        <v>3</v>
      </c>
      <c r="J12" s="12"/>
      <c r="K12" s="13" t="s">
        <v>22</v>
      </c>
      <c r="L12" s="13">
        <f>0+3-1-1+1-1</f>
        <v>1</v>
      </c>
      <c r="M12" s="13">
        <f>3+1-0-1-1-1-1+2+2-1+2+1-2+2+2+2+2-1+1+3-1+1+1-1-1+1-0-1+1-1+1-1-2+1+3+3+0+1-2+0+0+2-1-1+1+0+3-1-1+1-1</f>
        <v>20</v>
      </c>
      <c r="O12" s="4">
        <f>(69+70+68+71+71+71)/6</f>
        <v>70</v>
      </c>
      <c r="P12" s="4">
        <f>(70+71+69+72+72+72)/6</f>
        <v>71</v>
      </c>
      <c r="Q12" s="3">
        <f>4+3+3+2+3+2</f>
        <v>17</v>
      </c>
      <c r="R12" s="3">
        <f>2</f>
        <v>2</v>
      </c>
      <c r="S12" s="3"/>
      <c r="T12" s="3"/>
      <c r="U12" s="3">
        <f>-0.25+0-1-0.75-0.5-0.5</f>
        <v>-3</v>
      </c>
      <c r="V12" s="3">
        <f>1+1+1</f>
        <v>3</v>
      </c>
    </row>
    <row r="13" spans="1:27">
      <c r="A13" s="11" t="s">
        <v>98</v>
      </c>
      <c r="B13" s="12" t="s">
        <v>30</v>
      </c>
      <c r="C13" s="12">
        <v>24</v>
      </c>
      <c r="D13" s="12">
        <v>19</v>
      </c>
      <c r="E13" s="12"/>
      <c r="F13" s="12">
        <f t="shared" ref="F13" si="2">C13-D13</f>
        <v>5</v>
      </c>
      <c r="G13" s="12"/>
      <c r="H13" s="12">
        <v>2</v>
      </c>
      <c r="I13" s="12">
        <v>2</v>
      </c>
      <c r="J13" s="12"/>
      <c r="K13" s="13" t="s">
        <v>22</v>
      </c>
      <c r="L13" s="13">
        <f>1+0+2-1</f>
        <v>2</v>
      </c>
      <c r="M13" s="13">
        <f>1+1+1+2+1+2+0-1-2+0+0+0+0-0-3-2-1+1+1+1-1-2-2-1+0+1-2-1-1-1+0+1+0+1+1-1+1+1-1+1+0+2-1</f>
        <v>-3</v>
      </c>
      <c r="O13" s="4">
        <f>(75+77+72+78)/4</f>
        <v>75.5</v>
      </c>
      <c r="P13" s="4">
        <f>(69+71+66+73)/4</f>
        <v>69.75</v>
      </c>
      <c r="Q13" s="3">
        <f>3+1+4</f>
        <v>8</v>
      </c>
      <c r="R13" s="3"/>
      <c r="S13" s="3"/>
      <c r="T13" s="3"/>
      <c r="U13" s="3">
        <f>-4.5-4-5.75+3</f>
        <v>-11.25</v>
      </c>
      <c r="V13" s="3">
        <f>2+1+1+1</f>
        <v>5</v>
      </c>
    </row>
    <row r="14" spans="1:27">
      <c r="A14" s="11" t="s">
        <v>98</v>
      </c>
      <c r="B14" s="12" t="s">
        <v>31</v>
      </c>
      <c r="C14" s="12">
        <v>13</v>
      </c>
      <c r="D14" s="12">
        <v>8</v>
      </c>
      <c r="E14" s="12"/>
      <c r="F14" s="12">
        <f>C14-D14</f>
        <v>5</v>
      </c>
      <c r="G14" s="12"/>
      <c r="H14" s="12">
        <v>1</v>
      </c>
      <c r="I14" s="12">
        <v>1</v>
      </c>
      <c r="J14" s="12"/>
      <c r="K14" s="12" t="s">
        <v>22</v>
      </c>
      <c r="L14" s="12">
        <f>1-1</f>
        <v>0</v>
      </c>
      <c r="M14" s="12">
        <f>1+1+0+1+0+0+1+1-2-0-1+0-2-1-0+1+2-1+1+1-1</f>
        <v>2</v>
      </c>
      <c r="O14" s="4">
        <f>(78+82)/2</f>
        <v>80</v>
      </c>
      <c r="P14" s="4">
        <f>(72+76)/2</f>
        <v>74</v>
      </c>
      <c r="Q14" s="3"/>
      <c r="R14" s="3"/>
      <c r="S14" s="3"/>
      <c r="T14" s="3"/>
      <c r="U14" s="3">
        <f>2+3.25</f>
        <v>5.25</v>
      </c>
      <c r="V14" s="3">
        <f>1+1</f>
        <v>2</v>
      </c>
    </row>
    <row r="15" spans="1:27">
      <c r="A15" s="11">
        <v>11</v>
      </c>
      <c r="B15" s="12" t="s">
        <v>32</v>
      </c>
      <c r="C15" s="12">
        <v>23</v>
      </c>
      <c r="D15" s="12">
        <v>24</v>
      </c>
      <c r="E15" s="12"/>
      <c r="F15" s="12">
        <f>C15-D15</f>
        <v>-1</v>
      </c>
      <c r="G15" s="12"/>
      <c r="H15" s="12">
        <v>1</v>
      </c>
      <c r="I15" s="12">
        <v>2</v>
      </c>
      <c r="J15" s="12"/>
      <c r="K15" s="13" t="s">
        <v>22</v>
      </c>
      <c r="L15" s="13">
        <f>-2+2-0</f>
        <v>0</v>
      </c>
      <c r="M15" s="13">
        <f>3+0+1+1-1+1-1-1-1+1+0+1+0-2-1-1-1+2+2+0-1-2-1+1-2-0-0-1+1+1-0-1-1+1+2-1+1+2+0+1+2-1+1-1-2+2-0</f>
        <v>4</v>
      </c>
      <c r="O15" s="4">
        <f>(83+78+80)/3</f>
        <v>80.333333333333329</v>
      </c>
      <c r="P15" s="4">
        <f>(75+70+72)/3</f>
        <v>72.333333333333329</v>
      </c>
      <c r="Q15" s="3">
        <f>2+1</f>
        <v>3</v>
      </c>
      <c r="R15" s="3"/>
      <c r="S15" s="3">
        <f>1</f>
        <v>1</v>
      </c>
      <c r="T15" s="3"/>
      <c r="U15" s="3">
        <f>-0.75-2.25+0.25</f>
        <v>-2.75</v>
      </c>
      <c r="V15" s="3">
        <f>1+2+2</f>
        <v>5</v>
      </c>
    </row>
    <row r="16" spans="1:27">
      <c r="A16" s="11">
        <v>12</v>
      </c>
      <c r="B16" s="12" t="s">
        <v>36</v>
      </c>
      <c r="C16" s="12">
        <v>10</v>
      </c>
      <c r="D16" s="12">
        <v>13</v>
      </c>
      <c r="E16" s="14"/>
      <c r="F16" s="12">
        <f>C16-D16</f>
        <v>-3</v>
      </c>
      <c r="G16" s="14"/>
      <c r="H16" s="12">
        <v>2</v>
      </c>
      <c r="I16" s="12">
        <v>1</v>
      </c>
      <c r="J16" s="14"/>
      <c r="K16" s="13" t="s">
        <v>35</v>
      </c>
      <c r="L16" s="12">
        <f>1-0-1</f>
        <v>0</v>
      </c>
      <c r="M16" s="12">
        <f>-1-3-1-1-1+0-1-3+0-0+1-1+1+1-1-2+1-0+1-1+1-0-1</f>
        <v>-11</v>
      </c>
      <c r="O16" s="4">
        <f>(81+80+79)/3</f>
        <v>80</v>
      </c>
      <c r="P16" s="4">
        <f>(75+74+73)/3</f>
        <v>74</v>
      </c>
      <c r="Q16" s="3">
        <f>3+1+1</f>
        <v>5</v>
      </c>
      <c r="R16" s="3">
        <f>1</f>
        <v>1</v>
      </c>
      <c r="S16" s="3"/>
      <c r="T16" s="3"/>
      <c r="U16" s="3">
        <f>0.75-2+1.25</f>
        <v>0</v>
      </c>
      <c r="V16" s="3">
        <f>4+4+4</f>
        <v>12</v>
      </c>
    </row>
    <row r="17" spans="1:22">
      <c r="A17" s="11">
        <v>13</v>
      </c>
      <c r="B17" s="12" t="s">
        <v>34</v>
      </c>
      <c r="C17" s="12">
        <v>7</v>
      </c>
      <c r="D17" s="12">
        <v>11</v>
      </c>
      <c r="E17" s="12"/>
      <c r="F17" s="12">
        <f>C17-D17</f>
        <v>-4</v>
      </c>
      <c r="G17" s="12"/>
      <c r="H17" s="12">
        <v>0</v>
      </c>
      <c r="I17" s="12">
        <v>1</v>
      </c>
      <c r="J17" s="12"/>
      <c r="K17" s="13" t="s">
        <v>22</v>
      </c>
      <c r="L17" s="13">
        <f>-1</f>
        <v>-1</v>
      </c>
      <c r="M17" s="13">
        <f>0-0+1+1+2+1-1-1-1-1-1+1-2-2-0-0+1-1</f>
        <v>-3</v>
      </c>
      <c r="O17" s="4">
        <f>85</f>
        <v>85</v>
      </c>
      <c r="P17" s="4">
        <f>72</f>
        <v>72</v>
      </c>
      <c r="Q17" s="3"/>
      <c r="R17" s="3"/>
      <c r="S17" s="3"/>
      <c r="T17" s="3"/>
      <c r="U17" s="3">
        <f>-1</f>
        <v>-1</v>
      </c>
      <c r="V17" s="3">
        <f>6</f>
        <v>6</v>
      </c>
    </row>
    <row r="18" spans="1:22">
      <c r="A18" s="11">
        <v>14</v>
      </c>
      <c r="B18" s="12" t="s">
        <v>33</v>
      </c>
      <c r="C18" s="12">
        <v>16</v>
      </c>
      <c r="D18" s="12">
        <v>22</v>
      </c>
      <c r="E18" s="12"/>
      <c r="F18" s="12">
        <f>C18-D18</f>
        <v>-6</v>
      </c>
      <c r="G18" s="12"/>
      <c r="H18" s="12">
        <v>0</v>
      </c>
      <c r="I18" s="12">
        <v>4</v>
      </c>
      <c r="J18" s="12"/>
      <c r="K18" s="13" t="s">
        <v>45</v>
      </c>
      <c r="L18" s="13">
        <f>-1-1-1-1</f>
        <v>-4</v>
      </c>
      <c r="M18" s="13">
        <f>-3+0+1-0-2-0-0-2-1-1+1-0+1+2+1+2-0-0-1+0+1-1-2+1+1-3+1-0+1-1+1+1-1-1-1-1-1-1</f>
        <v>-8</v>
      </c>
      <c r="O18" s="4">
        <f>(76+77+79+78)/4</f>
        <v>77.5</v>
      </c>
      <c r="P18" s="4">
        <f>(72+73+75+74)/4</f>
        <v>73.5</v>
      </c>
      <c r="Q18" s="3">
        <f>1+1</f>
        <v>2</v>
      </c>
      <c r="R18" s="3"/>
      <c r="S18" s="3"/>
      <c r="T18" s="3"/>
      <c r="U18" s="3">
        <f>-2.25+0.25+2.5+1.5</f>
        <v>2</v>
      </c>
      <c r="V18" s="3">
        <f>1+1+1</f>
        <v>3</v>
      </c>
    </row>
    <row r="19" spans="1:22">
      <c r="A19" s="11">
        <v>15</v>
      </c>
      <c r="B19" s="12" t="s">
        <v>37</v>
      </c>
      <c r="C19" s="12">
        <v>4</v>
      </c>
      <c r="D19" s="12">
        <v>13</v>
      </c>
      <c r="E19" s="12">
        <v>1</v>
      </c>
      <c r="F19" s="12">
        <f t="shared" ref="F19" si="3">C19-D19</f>
        <v>-9</v>
      </c>
      <c r="G19" s="12"/>
      <c r="H19" s="12">
        <v>0</v>
      </c>
      <c r="I19" s="12">
        <v>1</v>
      </c>
      <c r="J19" s="12"/>
      <c r="K19" s="13" t="s">
        <v>60</v>
      </c>
      <c r="L19" s="13">
        <f>-3</f>
        <v>-3</v>
      </c>
      <c r="M19" s="13">
        <f>-3-1+1-1-3+2-1-1-2-2-2+0+2-2+1-0-0-3</f>
        <v>-15</v>
      </c>
      <c r="O19" s="4">
        <f>85</f>
        <v>85</v>
      </c>
      <c r="P19" s="4">
        <f>77</f>
        <v>77</v>
      </c>
      <c r="Q19" s="3">
        <f>2</f>
        <v>2</v>
      </c>
      <c r="R19" s="3"/>
      <c r="S19" s="3">
        <f>2</f>
        <v>2</v>
      </c>
      <c r="T19" s="3"/>
      <c r="U19" s="3">
        <f>1</f>
        <v>1</v>
      </c>
      <c r="V19" s="3">
        <f>7</f>
        <v>7</v>
      </c>
    </row>
    <row r="20" spans="1:22">
      <c r="A20" s="11">
        <v>16</v>
      </c>
      <c r="B20" s="12" t="s">
        <v>39</v>
      </c>
      <c r="C20" s="12">
        <v>18</v>
      </c>
      <c r="D20" s="12">
        <v>32</v>
      </c>
      <c r="E20" s="12"/>
      <c r="F20" s="12">
        <f>C20-D20</f>
        <v>-14</v>
      </c>
      <c r="G20" s="12"/>
      <c r="H20" s="12">
        <v>2</v>
      </c>
      <c r="I20" s="12">
        <v>2</v>
      </c>
      <c r="J20" s="12"/>
      <c r="K20" s="13" t="s">
        <v>35</v>
      </c>
      <c r="L20" s="13">
        <f>0-2-1+1</f>
        <v>-2</v>
      </c>
      <c r="M20" s="13">
        <f>2-1-1-0+0-1-3-2-1+1+2+1-1+0-0+1-0+1-1-1+1-0+2+1+2+2+1-0-1-0-1+0-1-1-2-1-1+0-1-0-1-1-3+1-1-0-2-1+1</f>
        <v>-11</v>
      </c>
      <c r="O20" s="4">
        <f>(84+80+76+77)/4</f>
        <v>79.25</v>
      </c>
      <c r="P20" s="4">
        <f>(77+73+69+70)/4</f>
        <v>72.25</v>
      </c>
      <c r="Q20" s="3">
        <f>1+2+1</f>
        <v>4</v>
      </c>
      <c r="R20" s="3"/>
      <c r="S20" s="3">
        <f>1</f>
        <v>1</v>
      </c>
      <c r="T20" s="3"/>
      <c r="U20" s="3">
        <f>4.75-3-2-2.75</f>
        <v>-3</v>
      </c>
      <c r="V20" s="3">
        <f>3+1+1</f>
        <v>5</v>
      </c>
    </row>
    <row r="21" spans="1:22">
      <c r="A21" s="1">
        <v>17</v>
      </c>
      <c r="B21" s="12" t="s">
        <v>38</v>
      </c>
      <c r="C21" s="12">
        <v>14</v>
      </c>
      <c r="D21" s="12">
        <v>30</v>
      </c>
      <c r="E21" s="12">
        <v>1</v>
      </c>
      <c r="F21" s="12">
        <f>C21-D21</f>
        <v>-16</v>
      </c>
      <c r="G21" s="12"/>
      <c r="H21" s="12">
        <v>0</v>
      </c>
      <c r="I21" s="12">
        <v>4</v>
      </c>
      <c r="J21" s="12"/>
      <c r="K21" s="13" t="s">
        <v>20</v>
      </c>
      <c r="L21" s="13">
        <f>-1-0-2-3</f>
        <v>-6</v>
      </c>
      <c r="M21" s="13">
        <f>-1+1-1+0-0-1-1+1+1-0+1-2-2-1-1-0-0-2-3-1+0-0+1-1+2+1-1+1-0+1+1-1-3-2+1-0-1+1+2+1+1-1-0-2-3</f>
        <v>-14</v>
      </c>
      <c r="O21" s="4">
        <f>(85+79+86+79)/4</f>
        <v>82.25</v>
      </c>
      <c r="P21" s="4">
        <f>(79+73+80+73)/4</f>
        <v>76.25</v>
      </c>
      <c r="Q21" s="3">
        <f>1+2</f>
        <v>3</v>
      </c>
      <c r="R21" s="3"/>
      <c r="S21" s="3">
        <f>1+2</f>
        <v>3</v>
      </c>
      <c r="T21" s="3"/>
      <c r="U21" s="3">
        <f>5.5+0.75+4+2</f>
        <v>12.25</v>
      </c>
      <c r="V21" s="3">
        <f>3+2+3</f>
        <v>8</v>
      </c>
    </row>
    <row r="22" spans="1:22">
      <c r="O22" s="4"/>
      <c r="P22" s="4"/>
      <c r="Q22" s="3"/>
      <c r="R22" s="3"/>
      <c r="S22" s="3"/>
      <c r="T22" s="3"/>
      <c r="U22" s="3"/>
      <c r="V22" s="3"/>
    </row>
    <row r="23" spans="1:22">
      <c r="O23" s="4"/>
      <c r="P23" s="4"/>
      <c r="Q23" s="3"/>
      <c r="R23" s="3"/>
      <c r="S23" s="3"/>
      <c r="T23" s="3"/>
      <c r="U23" s="3"/>
      <c r="V23" s="3"/>
    </row>
    <row r="24" spans="1:22">
      <c r="O24" s="4"/>
      <c r="P24" s="4"/>
      <c r="Q24" s="3"/>
      <c r="R24" s="3"/>
      <c r="S24" s="3"/>
      <c r="T24" s="3"/>
      <c r="U24" s="3"/>
      <c r="V24" s="3"/>
    </row>
    <row r="25" spans="1:22">
      <c r="O25" s="4"/>
      <c r="P25" s="4"/>
      <c r="Q25" s="3"/>
      <c r="R25" s="3"/>
      <c r="S25" s="3"/>
      <c r="T25" s="3"/>
      <c r="U25" s="3"/>
      <c r="V25" s="3"/>
    </row>
    <row r="26" spans="1:22">
      <c r="O26" s="4"/>
      <c r="P26" s="4"/>
      <c r="Q26" s="3"/>
      <c r="R26" s="3"/>
      <c r="S26" s="3"/>
      <c r="T26" s="3"/>
      <c r="U26" s="3"/>
      <c r="V26" s="3"/>
    </row>
    <row r="27" spans="1:22">
      <c r="O27" s="4"/>
      <c r="P27" s="4"/>
      <c r="Q27" s="3"/>
      <c r="R27" s="3"/>
      <c r="S27" s="3"/>
      <c r="T27" s="3"/>
      <c r="U27" s="3"/>
      <c r="V27" s="3"/>
    </row>
    <row r="28" spans="1:22">
      <c r="A28" s="11"/>
      <c r="O28" s="4"/>
      <c r="P28" s="4"/>
      <c r="Q28" s="3"/>
      <c r="R28" s="3"/>
      <c r="S28" s="3"/>
      <c r="T28" s="3"/>
      <c r="U28" s="3"/>
      <c r="V28" s="3"/>
    </row>
    <row r="29" spans="1:22">
      <c r="A29" s="11"/>
      <c r="O29" s="4"/>
      <c r="P29" s="4"/>
      <c r="Q29" s="3"/>
      <c r="R29" s="3"/>
      <c r="S29" s="3"/>
      <c r="T29" s="3"/>
      <c r="U29" s="3"/>
      <c r="V29" s="3"/>
    </row>
    <row r="30" spans="1:22">
      <c r="A30" s="11"/>
      <c r="O30" s="4"/>
      <c r="P30" s="4"/>
      <c r="Q30" s="3"/>
      <c r="R30" s="3"/>
      <c r="S30" s="3"/>
      <c r="T30" s="3"/>
      <c r="U30" s="3"/>
      <c r="V30" s="3"/>
    </row>
    <row r="31" spans="1:22">
      <c r="A31" s="11"/>
      <c r="O31" s="4"/>
      <c r="P31" s="4"/>
      <c r="Q31" s="3"/>
      <c r="R31" s="3"/>
      <c r="S31" s="3"/>
      <c r="T31" s="3"/>
      <c r="U31" s="3"/>
      <c r="V31" s="3"/>
    </row>
    <row r="32" spans="1:22">
      <c r="O32" s="4"/>
      <c r="P32" s="4"/>
      <c r="Q32" s="3"/>
      <c r="R32" s="3"/>
      <c r="S32" s="3"/>
      <c r="T32" s="3"/>
      <c r="U32" s="3"/>
      <c r="V32" s="3"/>
    </row>
    <row r="33" spans="1:22">
      <c r="O33" s="4"/>
      <c r="P33" s="4"/>
      <c r="Q33" s="3"/>
      <c r="R33" s="3"/>
      <c r="S33" s="3"/>
      <c r="T33" s="3"/>
      <c r="U33" s="3"/>
      <c r="V33" s="3"/>
    </row>
    <row r="34" spans="1:22">
      <c r="O34" s="4"/>
      <c r="P34" s="4"/>
      <c r="Q34" s="3"/>
      <c r="R34" s="3"/>
      <c r="S34" s="3"/>
      <c r="T34" s="3"/>
      <c r="U34" s="3"/>
      <c r="V34" s="3"/>
    </row>
    <row r="35" spans="1:22">
      <c r="O35" s="4"/>
      <c r="P35" s="4"/>
      <c r="Q35" s="3"/>
      <c r="R35" s="3"/>
      <c r="S35" s="3"/>
      <c r="T35" s="3"/>
      <c r="U35" s="3"/>
      <c r="V35" s="3"/>
    </row>
    <row r="36" spans="1:22">
      <c r="O36" s="4"/>
      <c r="P36" s="4"/>
      <c r="Q36" s="3"/>
      <c r="R36" s="3"/>
      <c r="S36" s="3"/>
      <c r="T36" s="3"/>
      <c r="U36" s="3"/>
      <c r="V36" s="3"/>
    </row>
    <row r="37" spans="1:22">
      <c r="A37" s="15" t="s">
        <v>40</v>
      </c>
      <c r="B37" s="16"/>
      <c r="C37" s="16"/>
      <c r="D37" s="16"/>
      <c r="E37" s="16"/>
      <c r="F37" s="16"/>
      <c r="G37" s="16"/>
      <c r="H37" s="16"/>
      <c r="I37" s="16"/>
      <c r="J37" s="16"/>
      <c r="K37" s="17"/>
      <c r="L37" s="17"/>
      <c r="M37" s="17"/>
      <c r="O37" s="4"/>
      <c r="P37" s="4"/>
      <c r="Q37" s="3"/>
      <c r="R37" s="3"/>
      <c r="S37" s="3"/>
      <c r="T37" s="3"/>
      <c r="U37" s="3"/>
      <c r="V37" s="3"/>
    </row>
    <row r="38" spans="1:22">
      <c r="A38" s="15">
        <f>C38+D38+E38</f>
        <v>16</v>
      </c>
      <c r="B38" s="18" t="s">
        <v>42</v>
      </c>
      <c r="C38" s="18">
        <v>6</v>
      </c>
      <c r="D38" s="18">
        <v>10</v>
      </c>
      <c r="E38" s="18"/>
      <c r="F38" s="18">
        <f>C38-D38</f>
        <v>-4</v>
      </c>
      <c r="G38" s="18"/>
      <c r="H38" s="18">
        <v>1</v>
      </c>
      <c r="I38" s="18">
        <v>0</v>
      </c>
      <c r="J38" s="18"/>
      <c r="K38" s="19" t="s">
        <v>35</v>
      </c>
      <c r="L38" s="19">
        <f>3</f>
        <v>3</v>
      </c>
      <c r="M38" s="18">
        <f>0-1+1+2+1-0-1-2-1-1-1-0-1-1+1+3</f>
        <v>-1</v>
      </c>
      <c r="O38" s="4">
        <f>74</f>
        <v>74</v>
      </c>
      <c r="P38" s="4">
        <f>70</f>
        <v>70</v>
      </c>
      <c r="Q38" s="3">
        <f>3</f>
        <v>3</v>
      </c>
      <c r="R38" s="3">
        <f>2</f>
        <v>2</v>
      </c>
      <c r="S38" s="3"/>
      <c r="T38" s="3"/>
      <c r="U38" s="3">
        <f>-0.25</f>
        <v>-0.25</v>
      </c>
      <c r="V38" s="3">
        <f>2</f>
        <v>2</v>
      </c>
    </row>
    <row r="39" spans="1:22">
      <c r="A39" s="15">
        <f>C39+D39+E39</f>
        <v>15</v>
      </c>
      <c r="B39" s="18" t="s">
        <v>43</v>
      </c>
      <c r="C39" s="18">
        <v>2</v>
      </c>
      <c r="D39" s="18">
        <v>13</v>
      </c>
      <c r="E39" s="18"/>
      <c r="F39" s="18">
        <f>C39-D39</f>
        <v>-11</v>
      </c>
      <c r="G39" s="18"/>
      <c r="H39" s="18"/>
      <c r="I39" s="18"/>
      <c r="J39" s="18"/>
      <c r="K39" s="19" t="s">
        <v>22</v>
      </c>
      <c r="L39" s="19"/>
      <c r="M39" s="19">
        <f>0-1+1-2-0-1-1-2-1-1-3-2-2+2-2</f>
        <v>-15</v>
      </c>
      <c r="N39" s="14"/>
      <c r="O39" s="4"/>
      <c r="P39" s="4"/>
      <c r="Q39" s="3"/>
      <c r="R39" s="3"/>
      <c r="S39" s="3"/>
      <c r="T39" s="3"/>
      <c r="U39" s="3"/>
      <c r="V39" s="3"/>
    </row>
    <row r="40" spans="1:22">
      <c r="A40" s="15">
        <f>C40+D40+E40</f>
        <v>10</v>
      </c>
      <c r="B40" s="18" t="s">
        <v>44</v>
      </c>
      <c r="C40" s="18">
        <v>1</v>
      </c>
      <c r="D40" s="18">
        <v>9</v>
      </c>
      <c r="E40" s="18"/>
      <c r="F40" s="18">
        <f>C40-D40</f>
        <v>-8</v>
      </c>
      <c r="G40" s="18"/>
      <c r="H40" s="18"/>
      <c r="I40" s="18"/>
      <c r="J40" s="18"/>
      <c r="K40" s="19" t="s">
        <v>45</v>
      </c>
      <c r="L40" s="19"/>
      <c r="M40" s="19">
        <f>-1-1-0+2-2-1-1-2-1-1</f>
        <v>-8</v>
      </c>
      <c r="O40" s="4"/>
      <c r="P40" s="4"/>
      <c r="Q40" s="3"/>
      <c r="R40" s="3"/>
      <c r="S40" s="3"/>
      <c r="T40" s="3"/>
      <c r="U40" s="3"/>
      <c r="V40" s="3"/>
    </row>
    <row r="41" spans="1:22">
      <c r="A41" s="15">
        <f>C41+D41+E41</f>
        <v>6</v>
      </c>
      <c r="B41" s="18" t="s">
        <v>46</v>
      </c>
      <c r="C41" s="18">
        <v>4</v>
      </c>
      <c r="D41" s="18">
        <v>2</v>
      </c>
      <c r="E41" s="18"/>
      <c r="F41" s="18">
        <f>C41-D41</f>
        <v>2</v>
      </c>
      <c r="G41" s="18"/>
      <c r="H41" s="18"/>
      <c r="I41" s="18"/>
      <c r="J41" s="18"/>
      <c r="K41" s="19" t="s">
        <v>22</v>
      </c>
      <c r="L41" s="19"/>
      <c r="M41" s="19">
        <f>1+3-1+2+2-1</f>
        <v>6</v>
      </c>
      <c r="O41" s="4"/>
      <c r="P41" s="4"/>
      <c r="Q41" s="3"/>
      <c r="R41" s="3"/>
      <c r="S41" s="3"/>
      <c r="T41" s="3"/>
      <c r="U41" s="3"/>
      <c r="V41" s="3"/>
    </row>
    <row r="42" spans="1:22">
      <c r="A42" s="15">
        <f t="shared" ref="A42:A60" si="4">C42+D42+E42</f>
        <v>6</v>
      </c>
      <c r="B42" s="18" t="s">
        <v>47</v>
      </c>
      <c r="C42" s="18">
        <v>2</v>
      </c>
      <c r="D42" s="18">
        <v>4</v>
      </c>
      <c r="E42" s="18"/>
      <c r="F42" s="18">
        <f t="shared" ref="F42:F60" si="5">C42-D42</f>
        <v>-2</v>
      </c>
      <c r="G42" s="18"/>
      <c r="H42" s="18"/>
      <c r="I42" s="18"/>
      <c r="J42" s="18"/>
      <c r="K42" s="18" t="s">
        <v>20</v>
      </c>
      <c r="L42" s="18"/>
      <c r="M42" s="18">
        <f>1+1-2-1-1-1</f>
        <v>-3</v>
      </c>
      <c r="N42" s="21"/>
      <c r="O42" s="20"/>
      <c r="P42" s="20"/>
      <c r="Q42" s="3"/>
      <c r="R42" s="3"/>
      <c r="S42" s="3"/>
      <c r="T42" s="3"/>
      <c r="U42" s="3"/>
      <c r="V42" s="3"/>
    </row>
    <row r="43" spans="1:22">
      <c r="A43" s="15">
        <f>C43+D43+E43</f>
        <v>6</v>
      </c>
      <c r="B43" s="18" t="s">
        <v>48</v>
      </c>
      <c r="C43" s="18">
        <v>0</v>
      </c>
      <c r="D43" s="18">
        <v>6</v>
      </c>
      <c r="E43" s="16"/>
      <c r="F43" s="18">
        <f>C43-D43</f>
        <v>-6</v>
      </c>
      <c r="G43" s="18"/>
      <c r="H43" s="18"/>
      <c r="I43" s="18"/>
      <c r="J43" s="18"/>
      <c r="K43" s="19" t="s">
        <v>45</v>
      </c>
      <c r="L43" s="18"/>
      <c r="M43" s="18">
        <f>-1-0-0-1-2-1</f>
        <v>-5</v>
      </c>
      <c r="N43" s="21"/>
      <c r="O43" s="20"/>
      <c r="P43" s="20"/>
      <c r="Q43" s="3"/>
      <c r="R43" s="3"/>
      <c r="S43" s="3"/>
      <c r="T43" s="3"/>
      <c r="U43" s="3"/>
      <c r="V43" s="3"/>
    </row>
    <row r="44" spans="1:22">
      <c r="A44" s="15">
        <f t="shared" si="4"/>
        <v>5</v>
      </c>
      <c r="B44" s="18" t="s">
        <v>49</v>
      </c>
      <c r="C44" s="18">
        <v>3</v>
      </c>
      <c r="D44" s="18">
        <v>2</v>
      </c>
      <c r="E44" s="18"/>
      <c r="F44" s="18">
        <f t="shared" si="5"/>
        <v>1</v>
      </c>
      <c r="G44" s="18"/>
      <c r="H44" s="18"/>
      <c r="I44" s="18"/>
      <c r="J44" s="18"/>
      <c r="K44" s="19" t="s">
        <v>22</v>
      </c>
      <c r="L44" s="19"/>
      <c r="M44" s="19">
        <f>-1-1+2+1-1</f>
        <v>0</v>
      </c>
      <c r="O44" s="4"/>
      <c r="P44" s="4"/>
      <c r="Q44" s="3"/>
      <c r="R44" s="3"/>
      <c r="S44" s="3"/>
      <c r="T44" s="3"/>
      <c r="U44" s="3"/>
      <c r="V44" s="3"/>
    </row>
    <row r="45" spans="1:22">
      <c r="A45" s="15">
        <f t="shared" si="4"/>
        <v>5</v>
      </c>
      <c r="B45" s="18" t="s">
        <v>50</v>
      </c>
      <c r="C45" s="18">
        <v>3</v>
      </c>
      <c r="D45" s="18">
        <v>2</v>
      </c>
      <c r="E45" s="18"/>
      <c r="F45" s="18">
        <f t="shared" si="5"/>
        <v>1</v>
      </c>
      <c r="G45" s="18"/>
      <c r="H45" s="18"/>
      <c r="I45" s="18"/>
      <c r="J45" s="18"/>
      <c r="K45" s="18" t="s">
        <v>22</v>
      </c>
      <c r="L45" s="18"/>
      <c r="M45" s="18">
        <f>1-1+1+0-1</f>
        <v>0</v>
      </c>
      <c r="O45" s="4"/>
      <c r="P45" s="4"/>
      <c r="Q45" s="3"/>
      <c r="R45" s="3"/>
      <c r="S45" s="3"/>
      <c r="T45" s="3"/>
      <c r="U45" s="3"/>
      <c r="V45" s="3"/>
    </row>
    <row r="46" spans="1:22">
      <c r="A46" s="15">
        <f t="shared" si="4"/>
        <v>5</v>
      </c>
      <c r="B46" s="18" t="s">
        <v>51</v>
      </c>
      <c r="C46" s="18">
        <v>2</v>
      </c>
      <c r="D46" s="18">
        <v>3</v>
      </c>
      <c r="E46" s="18"/>
      <c r="F46" s="18">
        <f t="shared" si="5"/>
        <v>-1</v>
      </c>
      <c r="G46" s="18"/>
      <c r="H46" s="18"/>
      <c r="I46" s="18"/>
      <c r="J46" s="18"/>
      <c r="K46" s="19" t="s">
        <v>27</v>
      </c>
      <c r="L46" s="18"/>
      <c r="M46" s="18">
        <f>-1-1+2-2+2</f>
        <v>0</v>
      </c>
      <c r="O46" s="4"/>
      <c r="P46" s="4"/>
      <c r="Q46" s="3"/>
      <c r="R46" s="3"/>
      <c r="S46" s="3"/>
      <c r="T46" s="3"/>
      <c r="U46" s="3"/>
      <c r="V46" s="3"/>
    </row>
    <row r="47" spans="1:22">
      <c r="A47" s="15">
        <f t="shared" si="4"/>
        <v>5</v>
      </c>
      <c r="B47" s="18" t="s">
        <v>52</v>
      </c>
      <c r="C47" s="18">
        <v>1</v>
      </c>
      <c r="D47" s="18">
        <v>4</v>
      </c>
      <c r="E47" s="18"/>
      <c r="F47" s="18">
        <f t="shared" si="5"/>
        <v>-3</v>
      </c>
      <c r="G47" s="18"/>
      <c r="H47" s="18"/>
      <c r="I47" s="18"/>
      <c r="J47" s="18"/>
      <c r="K47" s="19" t="s">
        <v>20</v>
      </c>
      <c r="L47" s="19"/>
      <c r="M47" s="19">
        <f>1-2-0-0-1</f>
        <v>-2</v>
      </c>
      <c r="O47" s="20"/>
      <c r="P47" s="20"/>
      <c r="Q47" s="3"/>
      <c r="R47" s="3"/>
      <c r="S47" s="3"/>
      <c r="T47" s="3"/>
      <c r="U47" s="3"/>
      <c r="V47" s="3"/>
    </row>
    <row r="48" spans="1:22">
      <c r="A48" s="15">
        <f>C48+D48+E48</f>
        <v>4</v>
      </c>
      <c r="B48" s="18" t="s">
        <v>53</v>
      </c>
      <c r="C48" s="18">
        <v>2</v>
      </c>
      <c r="D48" s="18">
        <v>2</v>
      </c>
      <c r="E48" s="16"/>
      <c r="F48" s="18">
        <f>C48-D48</f>
        <v>0</v>
      </c>
      <c r="G48" s="16"/>
      <c r="H48" s="18"/>
      <c r="I48" s="18"/>
      <c r="J48" s="16"/>
      <c r="K48" s="19" t="s">
        <v>22</v>
      </c>
      <c r="L48" s="19"/>
      <c r="M48" s="19">
        <f>-1+1+1-1</f>
        <v>0</v>
      </c>
      <c r="O48" s="20"/>
      <c r="P48" s="20"/>
      <c r="Q48" s="3"/>
      <c r="R48" s="3"/>
      <c r="S48" s="3"/>
      <c r="T48" s="3"/>
      <c r="U48" s="3"/>
      <c r="V48" s="3"/>
    </row>
    <row r="49" spans="1:23">
      <c r="A49" s="15">
        <f>C49+D49+E49</f>
        <v>4</v>
      </c>
      <c r="B49" s="18" t="s">
        <v>99</v>
      </c>
      <c r="C49" s="18">
        <v>2</v>
      </c>
      <c r="D49" s="18">
        <v>2</v>
      </c>
      <c r="E49" s="18"/>
      <c r="F49" s="18">
        <f>C49-D49</f>
        <v>0</v>
      </c>
      <c r="G49" s="18"/>
      <c r="H49" s="18">
        <v>2</v>
      </c>
      <c r="I49" s="18">
        <v>1</v>
      </c>
      <c r="J49" s="18"/>
      <c r="K49" s="19" t="s">
        <v>35</v>
      </c>
      <c r="L49" s="18">
        <f>-2+0+1</f>
        <v>-1</v>
      </c>
      <c r="M49" s="18">
        <f>-2-2+0+1</f>
        <v>-3</v>
      </c>
      <c r="O49" s="20">
        <f>(78+76+79)/3</f>
        <v>77.666666666666671</v>
      </c>
      <c r="P49" s="20">
        <f>(73+71+75)/3</f>
        <v>73</v>
      </c>
      <c r="Q49" s="3">
        <f>1+1</f>
        <v>2</v>
      </c>
      <c r="R49" s="3"/>
      <c r="S49" s="3">
        <f>1</f>
        <v>1</v>
      </c>
      <c r="T49" s="3"/>
      <c r="U49" s="3">
        <f>-2+0+1.5</f>
        <v>-0.5</v>
      </c>
      <c r="V49" s="3">
        <f>2+2+2</f>
        <v>6</v>
      </c>
    </row>
    <row r="50" spans="1:23">
      <c r="A50" s="15">
        <f>C50+D50+E50</f>
        <v>4</v>
      </c>
      <c r="B50" s="18" t="s">
        <v>56</v>
      </c>
      <c r="C50" s="18">
        <v>1</v>
      </c>
      <c r="D50" s="18">
        <v>3</v>
      </c>
      <c r="E50" s="18"/>
      <c r="F50" s="18">
        <f>C50-D50</f>
        <v>-2</v>
      </c>
      <c r="G50" s="18"/>
      <c r="H50" s="18">
        <v>0</v>
      </c>
      <c r="I50" s="18">
        <v>1</v>
      </c>
      <c r="J50" s="18"/>
      <c r="K50" s="18" t="s">
        <v>60</v>
      </c>
      <c r="L50" s="18">
        <f>-2</f>
        <v>-2</v>
      </c>
      <c r="M50" s="18">
        <f>1-2-2-2</f>
        <v>-5</v>
      </c>
      <c r="O50" s="20">
        <f>80</f>
        <v>80</v>
      </c>
      <c r="P50" s="20">
        <f>80</f>
        <v>80</v>
      </c>
      <c r="Q50" s="3"/>
      <c r="R50" s="3"/>
      <c r="S50" s="3">
        <f>1</f>
        <v>1</v>
      </c>
      <c r="T50" s="3"/>
      <c r="U50" s="3">
        <f>4.25</f>
        <v>4.25</v>
      </c>
      <c r="V50" s="3">
        <f>4</f>
        <v>4</v>
      </c>
    </row>
    <row r="51" spans="1:23">
      <c r="A51" s="15">
        <f t="shared" si="4"/>
        <v>3</v>
      </c>
      <c r="B51" s="18" t="s">
        <v>54</v>
      </c>
      <c r="C51" s="18">
        <v>2</v>
      </c>
      <c r="D51" s="18">
        <v>1</v>
      </c>
      <c r="E51" s="16"/>
      <c r="F51" s="18">
        <f t="shared" si="5"/>
        <v>1</v>
      </c>
      <c r="G51" s="16"/>
      <c r="H51" s="18"/>
      <c r="I51" s="18"/>
      <c r="J51" s="16"/>
      <c r="K51" s="19" t="s">
        <v>22</v>
      </c>
      <c r="L51" s="19"/>
      <c r="M51" s="19">
        <f>1+1-1</f>
        <v>1</v>
      </c>
      <c r="O51" s="20"/>
      <c r="P51" s="20"/>
      <c r="Q51" s="3"/>
      <c r="R51" s="3"/>
      <c r="S51" s="3"/>
      <c r="T51" s="3"/>
      <c r="U51" s="3"/>
      <c r="V51" s="3"/>
    </row>
    <row r="52" spans="1:23">
      <c r="A52" s="15">
        <f t="shared" si="4"/>
        <v>3</v>
      </c>
      <c r="B52" s="18" t="s">
        <v>55</v>
      </c>
      <c r="C52" s="18">
        <v>2</v>
      </c>
      <c r="D52" s="18">
        <v>1</v>
      </c>
      <c r="E52" s="16"/>
      <c r="F52" s="18">
        <f t="shared" si="5"/>
        <v>1</v>
      </c>
      <c r="G52" s="16"/>
      <c r="H52" s="18"/>
      <c r="I52" s="18"/>
      <c r="J52" s="16"/>
      <c r="K52" s="19" t="s">
        <v>27</v>
      </c>
      <c r="L52" s="19"/>
      <c r="M52" s="19">
        <f>2-3+1</f>
        <v>0</v>
      </c>
      <c r="O52" s="20"/>
      <c r="P52" s="20"/>
      <c r="Q52" s="3"/>
      <c r="R52" s="3"/>
      <c r="S52" s="3"/>
      <c r="T52" s="3"/>
      <c r="U52" s="3"/>
      <c r="V52" s="3"/>
    </row>
    <row r="53" spans="1:23">
      <c r="A53" s="15">
        <f t="shared" si="4"/>
        <v>3</v>
      </c>
      <c r="B53" s="18" t="s">
        <v>57</v>
      </c>
      <c r="C53" s="18">
        <v>2</v>
      </c>
      <c r="D53" s="18">
        <v>1</v>
      </c>
      <c r="E53" s="16"/>
      <c r="F53" s="18">
        <f t="shared" si="5"/>
        <v>1</v>
      </c>
      <c r="G53" s="16"/>
      <c r="H53" s="18">
        <v>1</v>
      </c>
      <c r="I53" s="18">
        <v>0</v>
      </c>
      <c r="J53" s="16"/>
      <c r="K53" s="19" t="s">
        <v>35</v>
      </c>
      <c r="L53" s="19">
        <f>0</f>
        <v>0</v>
      </c>
      <c r="M53" s="19">
        <f>0+0+0</f>
        <v>0</v>
      </c>
      <c r="O53" s="20">
        <f>83</f>
        <v>83</v>
      </c>
      <c r="P53" s="20">
        <f>73</f>
        <v>73</v>
      </c>
      <c r="Q53" s="3">
        <f>1</f>
        <v>1</v>
      </c>
      <c r="R53" s="3">
        <f>1</f>
        <v>1</v>
      </c>
      <c r="S53" s="3"/>
      <c r="T53" s="3"/>
      <c r="U53" s="3">
        <f>-2.75</f>
        <v>-2.75</v>
      </c>
      <c r="V53" s="3">
        <f>3</f>
        <v>3</v>
      </c>
    </row>
    <row r="54" spans="1:23">
      <c r="A54" s="15">
        <f t="shared" si="4"/>
        <v>2</v>
      </c>
      <c r="B54" s="18" t="s">
        <v>58</v>
      </c>
      <c r="C54" s="18">
        <v>1</v>
      </c>
      <c r="D54" s="18">
        <v>1</v>
      </c>
      <c r="E54" s="18"/>
      <c r="F54" s="18">
        <f t="shared" si="5"/>
        <v>0</v>
      </c>
      <c r="G54" s="18"/>
      <c r="H54" s="18"/>
      <c r="I54" s="18"/>
      <c r="J54" s="18"/>
      <c r="K54" s="19" t="s">
        <v>22</v>
      </c>
      <c r="L54" s="19"/>
      <c r="M54" s="19">
        <f>1-1</f>
        <v>0</v>
      </c>
      <c r="O54" s="20"/>
      <c r="P54" s="20"/>
      <c r="Q54" s="3"/>
      <c r="R54" s="3"/>
      <c r="S54" s="3"/>
      <c r="T54" s="3"/>
      <c r="U54" s="3"/>
      <c r="V54" s="3"/>
    </row>
    <row r="55" spans="1:23">
      <c r="A55" s="15">
        <f>C55+D55+E55</f>
        <v>2</v>
      </c>
      <c r="B55" s="18" t="s">
        <v>59</v>
      </c>
      <c r="C55" s="18">
        <v>0</v>
      </c>
      <c r="D55" s="18">
        <v>2</v>
      </c>
      <c r="E55" s="18"/>
      <c r="F55" s="18">
        <f>C55-D55</f>
        <v>-2</v>
      </c>
      <c r="G55" s="18"/>
      <c r="H55" s="18"/>
      <c r="I55" s="18"/>
      <c r="J55" s="18"/>
      <c r="K55" s="19" t="s">
        <v>60</v>
      </c>
      <c r="L55" s="18"/>
      <c r="M55" s="18">
        <f>-2-2</f>
        <v>-4</v>
      </c>
      <c r="O55" s="20"/>
      <c r="P55" s="20"/>
      <c r="Q55" s="3"/>
      <c r="R55" s="3"/>
      <c r="S55" s="3"/>
      <c r="T55" s="3"/>
      <c r="U55" s="3"/>
      <c r="V55" s="3"/>
    </row>
    <row r="56" spans="1:23">
      <c r="A56" s="15">
        <f>C56+D56+E56</f>
        <v>1</v>
      </c>
      <c r="B56" s="18" t="s">
        <v>61</v>
      </c>
      <c r="C56" s="18">
        <v>1</v>
      </c>
      <c r="D56" s="18">
        <v>0</v>
      </c>
      <c r="E56" s="18"/>
      <c r="F56" s="18">
        <f>C56-D56</f>
        <v>1</v>
      </c>
      <c r="G56" s="18"/>
      <c r="H56" s="18"/>
      <c r="I56" s="18"/>
      <c r="J56" s="18"/>
      <c r="K56" s="19" t="s">
        <v>27</v>
      </c>
      <c r="L56" s="18"/>
      <c r="M56" s="18">
        <f>0</f>
        <v>0</v>
      </c>
      <c r="O56" s="20"/>
      <c r="P56" s="20"/>
      <c r="Q56" s="3"/>
      <c r="R56" s="3"/>
      <c r="S56" s="3"/>
      <c r="T56" s="3"/>
      <c r="U56" s="3"/>
      <c r="V56" s="3"/>
    </row>
    <row r="57" spans="1:23">
      <c r="A57" s="15">
        <f t="shared" si="4"/>
        <v>1</v>
      </c>
      <c r="B57" s="18" t="s">
        <v>62</v>
      </c>
      <c r="C57" s="18">
        <v>1</v>
      </c>
      <c r="D57" s="18">
        <v>0</v>
      </c>
      <c r="E57" s="18"/>
      <c r="F57" s="18">
        <f t="shared" si="5"/>
        <v>1</v>
      </c>
      <c r="G57" s="18"/>
      <c r="H57" s="18"/>
      <c r="I57" s="18"/>
      <c r="J57" s="18"/>
      <c r="K57" s="19" t="s">
        <v>27</v>
      </c>
      <c r="L57" s="19"/>
      <c r="M57" s="19">
        <f>2</f>
        <v>2</v>
      </c>
      <c r="O57" s="20"/>
      <c r="P57" s="20"/>
      <c r="Q57" s="3"/>
      <c r="R57" s="3"/>
      <c r="S57" s="3"/>
      <c r="T57" s="3"/>
      <c r="U57" s="3"/>
      <c r="V57" s="3"/>
    </row>
    <row r="58" spans="1:23" ht="15.75" thickBot="1">
      <c r="A58" s="15">
        <f t="shared" si="4"/>
        <v>1</v>
      </c>
      <c r="B58" s="18" t="s">
        <v>63</v>
      </c>
      <c r="C58" s="18">
        <v>1</v>
      </c>
      <c r="D58" s="18">
        <v>0</v>
      </c>
      <c r="E58" s="16"/>
      <c r="F58" s="18">
        <f t="shared" si="5"/>
        <v>1</v>
      </c>
      <c r="G58" s="16"/>
      <c r="H58" s="18"/>
      <c r="I58" s="18"/>
      <c r="J58" s="16"/>
      <c r="K58" s="19" t="s">
        <v>27</v>
      </c>
      <c r="L58" s="16"/>
      <c r="M58" s="18">
        <f>1</f>
        <v>1</v>
      </c>
      <c r="N58" s="21"/>
      <c r="O58" s="20"/>
      <c r="P58" s="20"/>
      <c r="Q58" s="3"/>
      <c r="R58" s="3"/>
      <c r="S58" s="3"/>
      <c r="T58" s="3"/>
      <c r="U58" s="3"/>
      <c r="V58" s="3"/>
    </row>
    <row r="59" spans="1:23">
      <c r="A59" s="15">
        <f t="shared" si="4"/>
        <v>1</v>
      </c>
      <c r="B59" s="18" t="s">
        <v>64</v>
      </c>
      <c r="C59" s="18">
        <v>0</v>
      </c>
      <c r="D59" s="18">
        <v>1</v>
      </c>
      <c r="E59" s="16"/>
      <c r="F59" s="18">
        <f t="shared" si="5"/>
        <v>-1</v>
      </c>
      <c r="G59" s="16"/>
      <c r="H59" s="18"/>
      <c r="I59" s="18"/>
      <c r="J59" s="16"/>
      <c r="K59" s="19" t="s">
        <v>22</v>
      </c>
      <c r="L59" s="18"/>
      <c r="M59" s="18">
        <f>-1</f>
        <v>-1</v>
      </c>
      <c r="O59" s="20"/>
      <c r="P59" s="20"/>
      <c r="Q59" s="3"/>
      <c r="R59" s="3"/>
      <c r="S59" s="3"/>
      <c r="T59" s="3"/>
      <c r="U59" s="3"/>
      <c r="V59" s="3"/>
      <c r="W59" s="22" t="s">
        <v>65</v>
      </c>
    </row>
    <row r="60" spans="1:23">
      <c r="A60" s="15">
        <f t="shared" si="4"/>
        <v>1</v>
      </c>
      <c r="B60" s="18" t="s">
        <v>66</v>
      </c>
      <c r="C60" s="18">
        <v>0</v>
      </c>
      <c r="D60" s="18">
        <v>1</v>
      </c>
      <c r="E60" s="18"/>
      <c r="F60" s="18">
        <f t="shared" si="5"/>
        <v>-1</v>
      </c>
      <c r="G60" s="18"/>
      <c r="H60" s="18"/>
      <c r="I60" s="18"/>
      <c r="J60" s="18"/>
      <c r="K60" s="19" t="s">
        <v>24</v>
      </c>
      <c r="L60" s="18"/>
      <c r="M60" s="18">
        <f>-1</f>
        <v>-1</v>
      </c>
      <c r="O60" s="20"/>
      <c r="P60" s="20"/>
      <c r="Q60" s="3"/>
      <c r="R60" s="3"/>
      <c r="S60" s="3"/>
      <c r="T60" s="3"/>
      <c r="U60" s="3"/>
      <c r="V60" s="3"/>
      <c r="W60" s="23" t="s">
        <v>67</v>
      </c>
    </row>
    <row r="61" spans="1:23" ht="15.75" thickBot="1">
      <c r="A61" s="15">
        <f t="shared" ref="A61:A67" si="6">C61+D61+E61</f>
        <v>1</v>
      </c>
      <c r="B61" s="18" t="s">
        <v>69</v>
      </c>
      <c r="C61" s="18">
        <v>0</v>
      </c>
      <c r="D61" s="18">
        <v>1</v>
      </c>
      <c r="E61" s="18"/>
      <c r="F61" s="18">
        <f t="shared" ref="F61:F67" si="7">C61-D61</f>
        <v>-1</v>
      </c>
      <c r="G61" s="18"/>
      <c r="H61" s="18"/>
      <c r="I61" s="18"/>
      <c r="J61" s="18"/>
      <c r="K61" s="19" t="s">
        <v>24</v>
      </c>
      <c r="L61" s="18"/>
      <c r="M61" s="18">
        <f>0</f>
        <v>0</v>
      </c>
      <c r="O61" s="20"/>
      <c r="P61" s="20"/>
      <c r="Q61" s="3"/>
      <c r="R61" s="3"/>
      <c r="S61" s="3"/>
      <c r="T61" s="3"/>
      <c r="U61" s="3"/>
      <c r="V61" s="3"/>
      <c r="W61" s="24" t="s">
        <v>68</v>
      </c>
    </row>
    <row r="62" spans="1:23">
      <c r="A62" s="15">
        <f t="shared" si="6"/>
        <v>1</v>
      </c>
      <c r="B62" s="18" t="s">
        <v>71</v>
      </c>
      <c r="C62" s="18">
        <v>0</v>
      </c>
      <c r="D62" s="18">
        <v>1</v>
      </c>
      <c r="E62" s="18"/>
      <c r="F62" s="18">
        <f t="shared" si="7"/>
        <v>-1</v>
      </c>
      <c r="G62" s="18"/>
      <c r="H62" s="18"/>
      <c r="I62" s="18"/>
      <c r="J62" s="18"/>
      <c r="K62" s="19" t="s">
        <v>22</v>
      </c>
      <c r="L62" s="18"/>
      <c r="M62" s="18">
        <f>-1</f>
        <v>-1</v>
      </c>
      <c r="O62" s="20"/>
      <c r="P62" s="20"/>
      <c r="Q62" s="3"/>
      <c r="R62" s="3"/>
      <c r="S62" s="3"/>
      <c r="T62" s="3"/>
      <c r="U62" s="3"/>
      <c r="V62" s="3"/>
      <c r="W62" s="22" t="s">
        <v>70</v>
      </c>
    </row>
    <row r="63" spans="1:23">
      <c r="A63" s="15">
        <f t="shared" si="6"/>
        <v>1</v>
      </c>
      <c r="B63" s="18" t="s">
        <v>73</v>
      </c>
      <c r="C63" s="18">
        <v>0</v>
      </c>
      <c r="D63" s="18">
        <v>1</v>
      </c>
      <c r="E63" s="18"/>
      <c r="F63" s="18">
        <f t="shared" si="7"/>
        <v>-1</v>
      </c>
      <c r="G63" s="18"/>
      <c r="H63" s="18"/>
      <c r="I63" s="18"/>
      <c r="J63" s="18"/>
      <c r="K63" s="19" t="s">
        <v>22</v>
      </c>
      <c r="L63" s="18"/>
      <c r="M63" s="18">
        <f>-1</f>
        <v>-1</v>
      </c>
      <c r="O63" s="4"/>
      <c r="P63" s="4"/>
      <c r="Q63" s="3"/>
      <c r="R63" s="3"/>
      <c r="S63" s="3"/>
      <c r="T63" s="3"/>
      <c r="U63" s="3"/>
      <c r="V63" s="3"/>
      <c r="W63" s="25" t="s">
        <v>72</v>
      </c>
    </row>
    <row r="64" spans="1:23" ht="15.75" thickBot="1">
      <c r="A64" s="15">
        <f t="shared" si="6"/>
        <v>1</v>
      </c>
      <c r="B64" s="18" t="s">
        <v>75</v>
      </c>
      <c r="C64" s="18">
        <v>0</v>
      </c>
      <c r="D64" s="18">
        <v>1</v>
      </c>
      <c r="E64" s="18"/>
      <c r="F64" s="18">
        <f t="shared" si="7"/>
        <v>-1</v>
      </c>
      <c r="G64" s="18"/>
      <c r="H64" s="18"/>
      <c r="I64" s="18"/>
      <c r="J64" s="18"/>
      <c r="K64" s="18" t="s">
        <v>22</v>
      </c>
      <c r="L64" s="19"/>
      <c r="M64" s="19">
        <f t="shared" ref="M64:M65" si="8">-2</f>
        <v>-2</v>
      </c>
      <c r="O64" s="4"/>
      <c r="P64" s="4"/>
      <c r="Q64" s="3"/>
      <c r="R64" s="3"/>
      <c r="S64" s="3"/>
      <c r="T64" s="3"/>
      <c r="U64" s="3"/>
      <c r="V64" s="3"/>
      <c r="W64" s="24" t="s">
        <v>74</v>
      </c>
    </row>
    <row r="65" spans="1:23">
      <c r="A65" s="15">
        <f t="shared" si="6"/>
        <v>1</v>
      </c>
      <c r="B65" s="18" t="s">
        <v>76</v>
      </c>
      <c r="C65" s="18">
        <v>0</v>
      </c>
      <c r="D65" s="18">
        <v>1</v>
      </c>
      <c r="E65" s="18"/>
      <c r="F65" s="18">
        <f t="shared" si="7"/>
        <v>-1</v>
      </c>
      <c r="G65" s="18"/>
      <c r="H65" s="18"/>
      <c r="I65" s="18"/>
      <c r="J65" s="18"/>
      <c r="K65" s="19" t="s">
        <v>24</v>
      </c>
      <c r="L65" s="18"/>
      <c r="M65" s="18">
        <f t="shared" si="8"/>
        <v>-2</v>
      </c>
      <c r="O65" s="4"/>
      <c r="P65" s="4"/>
      <c r="Q65" s="3"/>
      <c r="R65" s="3"/>
      <c r="S65" s="3"/>
      <c r="T65" s="3"/>
      <c r="U65" s="3"/>
      <c r="V65" s="3"/>
      <c r="W65" s="26"/>
    </row>
    <row r="66" spans="1:23">
      <c r="A66" s="15">
        <f t="shared" si="6"/>
        <v>1</v>
      </c>
      <c r="B66" s="18" t="s">
        <v>77</v>
      </c>
      <c r="C66" s="18">
        <v>0</v>
      </c>
      <c r="D66" s="18">
        <v>1</v>
      </c>
      <c r="E66" s="18"/>
      <c r="F66" s="18">
        <f t="shared" si="7"/>
        <v>-1</v>
      </c>
      <c r="G66" s="18"/>
      <c r="H66" s="18"/>
      <c r="I66" s="18"/>
      <c r="J66" s="18"/>
      <c r="K66" s="19" t="s">
        <v>22</v>
      </c>
      <c r="L66" s="19"/>
      <c r="M66" s="18">
        <f>-2</f>
        <v>-2</v>
      </c>
      <c r="O66" s="4"/>
      <c r="P66" s="4"/>
      <c r="Q66" s="3"/>
      <c r="R66" s="3"/>
      <c r="S66" s="3"/>
      <c r="T66" s="3"/>
      <c r="U66" s="3"/>
      <c r="V66" s="3"/>
      <c r="W66" s="26"/>
    </row>
    <row r="67" spans="1:23">
      <c r="A67" s="15">
        <f t="shared" si="6"/>
        <v>1</v>
      </c>
      <c r="B67" s="18" t="s">
        <v>78</v>
      </c>
      <c r="C67" s="18">
        <v>0</v>
      </c>
      <c r="D67" s="18">
        <v>1</v>
      </c>
      <c r="E67" s="18"/>
      <c r="F67" s="18">
        <f t="shared" si="7"/>
        <v>-1</v>
      </c>
      <c r="G67" s="18"/>
      <c r="H67" s="18"/>
      <c r="I67" s="18"/>
      <c r="J67" s="18"/>
      <c r="K67" s="19" t="s">
        <v>22</v>
      </c>
      <c r="L67" s="18"/>
      <c r="M67" s="18">
        <f>0</f>
        <v>0</v>
      </c>
      <c r="O67" s="4"/>
      <c r="P67" s="4"/>
      <c r="Q67" s="3"/>
      <c r="R67" s="3"/>
      <c r="S67" s="3"/>
      <c r="T67" s="3"/>
      <c r="U67" s="3"/>
      <c r="V67" s="3"/>
    </row>
    <row r="68" spans="1:23">
      <c r="O68" s="4"/>
      <c r="P68" s="4"/>
      <c r="Q68" s="3"/>
      <c r="R68" s="3"/>
      <c r="S68" s="3"/>
      <c r="T68" s="3"/>
      <c r="U68" s="3"/>
      <c r="V68" s="3"/>
    </row>
    <row r="69" spans="1:23">
      <c r="O69" s="4"/>
      <c r="P69" s="4"/>
      <c r="Q69" s="3"/>
      <c r="R69" s="3"/>
      <c r="S69" s="3"/>
      <c r="T69" s="3"/>
      <c r="U69" s="3"/>
      <c r="V69" s="3"/>
    </row>
    <row r="70" spans="1:23">
      <c r="O70" s="4"/>
      <c r="P70" s="4"/>
      <c r="Q70" s="3"/>
      <c r="R70" s="3"/>
      <c r="S70" s="3"/>
      <c r="T70" s="3"/>
      <c r="U70" s="3"/>
      <c r="V70" s="3"/>
    </row>
    <row r="71" spans="1:23">
      <c r="O71" s="4"/>
      <c r="P71" s="4"/>
      <c r="Q71" s="3"/>
      <c r="R71" s="3"/>
      <c r="S71" s="3"/>
      <c r="T71" s="3"/>
      <c r="U71" s="3"/>
      <c r="V71" s="3"/>
    </row>
    <row r="73" spans="1:23">
      <c r="C73" s="27">
        <f>SUM(C5:C69)</f>
        <v>342</v>
      </c>
      <c r="D73" s="27">
        <f t="shared" ref="D73:M73" si="9">SUM(D5:D69)</f>
        <v>342</v>
      </c>
      <c r="E73" s="27">
        <f>SUM(E5:E69)</f>
        <v>4</v>
      </c>
      <c r="F73" s="27">
        <f t="shared" si="9"/>
        <v>0</v>
      </c>
      <c r="G73" s="27"/>
      <c r="H73" s="27">
        <f t="shared" si="9"/>
        <v>28</v>
      </c>
      <c r="I73" s="27">
        <f t="shared" si="9"/>
        <v>28</v>
      </c>
      <c r="J73" s="27">
        <f t="shared" si="9"/>
        <v>0</v>
      </c>
      <c r="K73" s="27"/>
      <c r="L73" s="27">
        <f t="shared" si="9"/>
        <v>0</v>
      </c>
      <c r="M73" s="27">
        <f t="shared" si="9"/>
        <v>0</v>
      </c>
      <c r="O73" s="28"/>
      <c r="P73" s="28"/>
      <c r="Q73" s="27">
        <f t="shared" ref="Q73:V73" si="10">SUM(Q5:Q68)</f>
        <v>86</v>
      </c>
      <c r="R73" s="27">
        <f t="shared" si="10"/>
        <v>12</v>
      </c>
      <c r="S73" s="27">
        <f t="shared" si="10"/>
        <v>12</v>
      </c>
      <c r="T73" s="27">
        <f t="shared" si="10"/>
        <v>0</v>
      </c>
      <c r="U73" s="27">
        <f t="shared" si="10"/>
        <v>0</v>
      </c>
      <c r="V73" s="27">
        <f t="shared" si="10"/>
        <v>98</v>
      </c>
    </row>
    <row r="74" spans="1:23">
      <c r="O74" s="28"/>
      <c r="P74" s="28"/>
    </row>
    <row r="75" spans="1:23">
      <c r="A75" s="1" t="s">
        <v>79</v>
      </c>
      <c r="B75" s="12" t="s">
        <v>80</v>
      </c>
      <c r="O75" s="28"/>
      <c r="P75" s="28"/>
    </row>
    <row r="76" spans="1:23">
      <c r="A76" s="1" t="s">
        <v>83</v>
      </c>
      <c r="B76" s="12" t="s">
        <v>84</v>
      </c>
      <c r="O76" s="28"/>
      <c r="P76" s="28"/>
    </row>
    <row r="77" spans="1:23">
      <c r="A77" s="1" t="s">
        <v>87</v>
      </c>
      <c r="B77" s="21" t="s">
        <v>88</v>
      </c>
      <c r="O77" s="28"/>
      <c r="P77" s="28"/>
    </row>
    <row r="78" spans="1:23">
      <c r="A78" s="1" t="s">
        <v>89</v>
      </c>
      <c r="B78" s="21" t="s">
        <v>90</v>
      </c>
      <c r="O78" s="28"/>
      <c r="P78" s="28"/>
    </row>
    <row r="79" spans="1:23">
      <c r="A79" s="1" t="s">
        <v>83</v>
      </c>
      <c r="B79" s="21" t="s">
        <v>96</v>
      </c>
      <c r="O79" s="28"/>
      <c r="P79" s="28"/>
    </row>
    <row r="80" spans="1:23">
      <c r="B80" s="21"/>
      <c r="O80" s="28"/>
      <c r="P80" s="28"/>
    </row>
    <row r="81" spans="2:21">
      <c r="B81" s="21"/>
      <c r="O81" s="28"/>
      <c r="P81" s="28"/>
    </row>
    <row r="82" spans="2:21">
      <c r="B82" s="21"/>
      <c r="O82" s="28"/>
      <c r="P82" s="28"/>
    </row>
    <row r="83" spans="2:21">
      <c r="B83" s="21"/>
      <c r="O83" s="28"/>
      <c r="P83" s="28"/>
    </row>
    <row r="84" spans="2:21">
      <c r="B84" s="21"/>
      <c r="O84" s="29"/>
      <c r="P84" s="29"/>
    </row>
    <row r="85" spans="2:21">
      <c r="B85" s="21"/>
      <c r="O85" s="29"/>
      <c r="P85" s="29"/>
    </row>
    <row r="86" spans="2:21">
      <c r="B86" s="21"/>
      <c r="O86" s="28"/>
      <c r="P86" s="28"/>
    </row>
    <row r="87" spans="2:21">
      <c r="O87" s="28"/>
      <c r="P87" s="28"/>
    </row>
    <row r="88" spans="2:21">
      <c r="O88" s="28"/>
      <c r="P88" s="28"/>
    </row>
    <row r="89" spans="2:21">
      <c r="O89" s="28"/>
      <c r="P89" s="28"/>
    </row>
    <row r="90" spans="2:21">
      <c r="O90" s="28"/>
      <c r="P90" s="28"/>
    </row>
    <row r="91" spans="2:21">
      <c r="O91" s="28"/>
      <c r="P91" s="28"/>
    </row>
    <row r="92" spans="2:21">
      <c r="O92" s="28"/>
      <c r="P92" s="28"/>
    </row>
    <row r="93" spans="2:21">
      <c r="O93" s="29"/>
      <c r="P93" s="30"/>
    </row>
    <row r="94" spans="2:21">
      <c r="O94" s="29"/>
      <c r="P94" s="29"/>
    </row>
    <row r="95" spans="2:21">
      <c r="Q95" s="27"/>
      <c r="R95" s="27"/>
      <c r="S95" s="27"/>
      <c r="T95" s="27"/>
      <c r="U95" s="27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2016-12-04T15:43:50Z</dcterms:created>
  <dcterms:modified xsi:type="dcterms:W3CDTF">2017-03-06T15:50:52Z</dcterms:modified>
</cp:coreProperties>
</file>