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20775" windowHeight="10470"/>
  </bookViews>
  <sheets>
    <sheet name="2015 Standings  " sheetId="1" r:id="rId1"/>
  </sheets>
  <calcPr calcId="125725"/>
</workbook>
</file>

<file path=xl/calcChain.xml><?xml version="1.0" encoding="utf-8"?>
<calcChain xmlns="http://schemas.openxmlformats.org/spreadsheetml/2006/main">
  <c r="A40" i="1"/>
  <c r="F40"/>
  <c r="U31" l="1"/>
  <c r="U6"/>
  <c r="U13"/>
  <c r="U14"/>
  <c r="V31"/>
  <c r="V13"/>
  <c r="V14"/>
  <c r="Q31"/>
  <c r="Q6"/>
  <c r="Q13"/>
  <c r="Q14"/>
  <c r="R13"/>
  <c r="R14"/>
  <c r="P31"/>
  <c r="O31"/>
  <c r="P6"/>
  <c r="O6"/>
  <c r="P13"/>
  <c r="O13"/>
  <c r="P14"/>
  <c r="O14"/>
  <c r="U17"/>
  <c r="U15"/>
  <c r="U11"/>
  <c r="U32"/>
  <c r="Q17"/>
  <c r="V15"/>
  <c r="V17"/>
  <c r="V32"/>
  <c r="Q11"/>
  <c r="Q32"/>
  <c r="S15"/>
  <c r="S17"/>
  <c r="P15"/>
  <c r="O15"/>
  <c r="P17"/>
  <c r="O17"/>
  <c r="P11"/>
  <c r="O11"/>
  <c r="P32"/>
  <c r="O32"/>
  <c r="U5"/>
  <c r="U9"/>
  <c r="U35"/>
  <c r="U34"/>
  <c r="V9"/>
  <c r="V35"/>
  <c r="V34"/>
  <c r="Q9"/>
  <c r="Q5"/>
  <c r="Q34"/>
  <c r="Q35"/>
  <c r="P9"/>
  <c r="O9"/>
  <c r="P5"/>
  <c r="O5"/>
  <c r="P35"/>
  <c r="O35"/>
  <c r="U16"/>
  <c r="U8"/>
  <c r="P34"/>
  <c r="O34"/>
  <c r="V16"/>
  <c r="V8"/>
  <c r="Q16"/>
  <c r="Q8"/>
  <c r="P16"/>
  <c r="O16"/>
  <c r="P8"/>
  <c r="O8"/>
  <c r="T50"/>
  <c r="S50"/>
  <c r="R50"/>
  <c r="U7"/>
  <c r="S13"/>
  <c r="Q7"/>
  <c r="T17"/>
  <c r="R17"/>
  <c r="P7"/>
  <c r="O7"/>
  <c r="M32"/>
  <c r="L32"/>
  <c r="F32"/>
  <c r="A32"/>
  <c r="M31"/>
  <c r="L31"/>
  <c r="M11"/>
  <c r="L11"/>
  <c r="M17"/>
  <c r="L17"/>
  <c r="M14"/>
  <c r="L14"/>
  <c r="M15"/>
  <c r="L15"/>
  <c r="M6"/>
  <c r="L6"/>
  <c r="M13"/>
  <c r="L13"/>
  <c r="I50"/>
  <c r="H50"/>
  <c r="D50"/>
  <c r="C50"/>
  <c r="M35"/>
  <c r="L35"/>
  <c r="M34"/>
  <c r="L34"/>
  <c r="M16"/>
  <c r="L16"/>
  <c r="M9"/>
  <c r="L9"/>
  <c r="M8"/>
  <c r="L8"/>
  <c r="M5"/>
  <c r="L5"/>
  <c r="F35"/>
  <c r="Q50" l="1"/>
  <c r="U50"/>
  <c r="V50"/>
  <c r="M7"/>
  <c r="L7"/>
  <c r="A35"/>
  <c r="A39"/>
  <c r="A38"/>
  <c r="A37"/>
  <c r="A36"/>
  <c r="A34"/>
  <c r="A31"/>
  <c r="A33"/>
  <c r="A30"/>
  <c r="U36"/>
  <c r="U12"/>
  <c r="V36"/>
  <c r="V12"/>
  <c r="V6"/>
  <c r="Q36"/>
  <c r="Q12"/>
  <c r="R12"/>
  <c r="R36"/>
  <c r="R9"/>
  <c r="R6"/>
  <c r="P36"/>
  <c r="O36"/>
  <c r="P12"/>
  <c r="O12"/>
  <c r="U10"/>
  <c r="V5"/>
  <c r="V10"/>
  <c r="Q10"/>
  <c r="P10"/>
  <c r="O10"/>
  <c r="V7"/>
  <c r="R7"/>
  <c r="Q15"/>
  <c r="S7"/>
  <c r="M36"/>
  <c r="L36"/>
  <c r="F36"/>
  <c r="M12"/>
  <c r="L12"/>
  <c r="M10"/>
  <c r="L10"/>
  <c r="V11"/>
  <c r="S12"/>
  <c r="S14"/>
  <c r="S8"/>
  <c r="S16"/>
  <c r="U33"/>
  <c r="U30"/>
  <c r="V33"/>
  <c r="V30"/>
  <c r="Q30"/>
  <c r="P33"/>
  <c r="O33"/>
  <c r="P30"/>
  <c r="O30"/>
  <c r="M33"/>
  <c r="L33"/>
  <c r="M30"/>
  <c r="L30"/>
  <c r="F9"/>
  <c r="F10"/>
  <c r="F8"/>
  <c r="F12"/>
  <c r="F5"/>
  <c r="F17"/>
  <c r="F33"/>
  <c r="F13"/>
  <c r="F34"/>
  <c r="F31"/>
  <c r="F11"/>
  <c r="F15"/>
  <c r="F6"/>
  <c r="F37"/>
  <c r="F39"/>
  <c r="F7"/>
  <c r="F38"/>
  <c r="F16"/>
  <c r="F30"/>
  <c r="F14"/>
  <c r="M50" l="1"/>
  <c r="L50"/>
  <c r="F50"/>
</calcChain>
</file>

<file path=xl/sharedStrings.xml><?xml version="1.0" encoding="utf-8"?>
<sst xmlns="http://schemas.openxmlformats.org/spreadsheetml/2006/main" count="111" uniqueCount="83">
  <si>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</si>
  <si>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</si>
  <si>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</si>
  <si>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</si>
  <si>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</si>
  <si>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</si>
  <si>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</si>
  <si>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</si>
  <si>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</si>
  <si>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</si>
  <si>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</si>
  <si>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</si>
  <si>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</si>
  <si>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</si>
  <si>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</si>
  <si>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</si>
  <si>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</si>
  <si>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</si>
  <si>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</si>
  <si>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Eel</t>
  </si>
  <si>
    <t>1L</t>
  </si>
  <si>
    <t>Eagle</t>
  </si>
  <si>
    <t>2W</t>
  </si>
  <si>
    <t>Owl</t>
  </si>
  <si>
    <t>3W</t>
  </si>
  <si>
    <t>Ram</t>
  </si>
  <si>
    <t>Yorkie</t>
  </si>
  <si>
    <t>Slug</t>
  </si>
  <si>
    <t>Woodpecker</t>
  </si>
  <si>
    <t>1W</t>
  </si>
  <si>
    <t>Harrier</t>
  </si>
  <si>
    <t>Hound</t>
  </si>
  <si>
    <t>Hamster</t>
  </si>
  <si>
    <t>Wolf</t>
  </si>
  <si>
    <t>Fawn</t>
  </si>
  <si>
    <t>Tortoise</t>
  </si>
  <si>
    <t>Panda</t>
  </si>
  <si>
    <t>Silver</t>
  </si>
  <si>
    <t>Javelina</t>
  </si>
  <si>
    <t>Mole</t>
  </si>
  <si>
    <t>4L</t>
  </si>
  <si>
    <t>GP</t>
  </si>
  <si>
    <t>Moose</t>
  </si>
  <si>
    <t>Buffalo</t>
  </si>
  <si>
    <t>Possum</t>
  </si>
  <si>
    <t>Herron</t>
  </si>
  <si>
    <t>Record Streaks</t>
  </si>
  <si>
    <t>2L</t>
  </si>
  <si>
    <t>Eel - 16 Ws</t>
  </si>
  <si>
    <t>Eel - 13 Ls</t>
  </si>
  <si>
    <t>plus/minus over 500</t>
  </si>
  <si>
    <t>Eag +20</t>
  </si>
  <si>
    <t>Wolf -26</t>
  </si>
  <si>
    <t>Silv - 88</t>
  </si>
  <si>
    <t>Moose - 83</t>
  </si>
  <si>
    <t>Buff - 88</t>
  </si>
  <si>
    <t>Jav - 68</t>
  </si>
  <si>
    <t>Wildebeest</t>
  </si>
  <si>
    <t>Pand - 67</t>
  </si>
  <si>
    <t>Owl - 68</t>
  </si>
  <si>
    <t>Jav - 69</t>
  </si>
  <si>
    <t>Moose - 68</t>
  </si>
  <si>
    <t>Herron - 69</t>
  </si>
  <si>
    <t>DGH</t>
  </si>
  <si>
    <t>Hound/Moose/Herron/Wildebeest on 17</t>
  </si>
  <si>
    <t>Gecko</t>
  </si>
  <si>
    <t>4W</t>
  </si>
  <si>
    <t>T5</t>
  </si>
  <si>
    <t>3L</t>
  </si>
  <si>
    <t>T1</t>
  </si>
  <si>
    <t>T9</t>
  </si>
  <si>
    <t>T12</t>
  </si>
  <si>
    <t>LROH</t>
  </si>
  <si>
    <t>Yorkie ties LROH with a 64 (york 3x, eag 2x, ram once)</t>
  </si>
  <si>
    <t>Yorki e - 64</t>
  </si>
  <si>
    <t>Yorki - 65</t>
  </si>
  <si>
    <t>PL</t>
  </si>
  <si>
    <t>WP/Wolf over Ham/Jav after 12.  Won D + No.</t>
  </si>
  <si>
    <t>SOM</t>
  </si>
  <si>
    <t>WP one hop bunker shot on 8 to tricky pin</t>
  </si>
  <si>
    <t>Wolf - 64</t>
  </si>
  <si>
    <t>Hound - 66</t>
  </si>
  <si>
    <t xml:space="preserve">Yahk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</si>
</sst>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1" fillId="5" borderId="0" xfId="0" applyFont="1" applyFill="1" applyAlignment="1">
      <alignment horizontal="right"/>
    </xf>
    <xf numFmtId="0" fontId="0" fillId="5" borderId="0" xfId="0" applyFill="1"/>
    <xf numFmtId="0" fontId="3" fillId="5" borderId="0" xfId="0" applyFont="1" applyFill="1"/>
    <xf numFmtId="0" fontId="1" fillId="5" borderId="0" xfId="0" applyFont="1" applyFill="1"/>
    <xf numFmtId="0" fontId="2" fillId="5" borderId="0" xfId="0" applyFont="1" applyFill="1"/>
    <xf numFmtId="0" fontId="1" fillId="0" borderId="0" xfId="0" applyFont="1"/>
    <xf numFmtId="0" fontId="1" fillId="5" borderId="1" xfId="0" applyFont="1" applyFill="1" applyBorder="1"/>
    <xf numFmtId="0" fontId="2" fillId="5" borderId="2" xfId="0" applyFont="1" applyFill="1" applyBorder="1"/>
    <xf numFmtId="1" fontId="1" fillId="5" borderId="3" xfId="0" applyNumberFormat="1" applyFont="1" applyFill="1" applyBorder="1"/>
    <xf numFmtId="0" fontId="1" fillId="5" borderId="2" xfId="0" applyFont="1" applyFill="1" applyBorder="1"/>
    <xf numFmtId="1" fontId="1" fillId="0" borderId="0" xfId="0" applyNumberFormat="1" applyFont="1" applyFill="1" applyBorder="1"/>
    <xf numFmtId="1" fontId="0" fillId="0" borderId="0" xfId="0" applyNumberFormat="1"/>
    <xf numFmtId="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1" fillId="6" borderId="0" xfId="0" applyFont="1" applyFill="1" applyAlignment="1">
      <alignment horizontal="right"/>
    </xf>
    <xf numFmtId="0" fontId="1" fillId="6" borderId="0" xfId="0" applyFont="1" applyFill="1"/>
    <xf numFmtId="0" fontId="2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2"/>
  <sheetViews>
    <sheetView tabSelected="1" topLeftCell="A22" workbookViewId="0">
      <selection activeCell="L22" sqref="L22"/>
    </sheetView>
  </sheetViews>
  <sheetFormatPr defaultRowHeight="15"/>
  <cols>
    <col min="1" max="1" width="6.5703125" style="1" bestFit="1" customWidth="1"/>
    <col min="2" max="2" width="16.5703125" bestFit="1" customWidth="1"/>
    <col min="3" max="4" width="5" bestFit="1" customWidth="1"/>
    <col min="5" max="5" width="4.5703125" bestFit="1" customWidth="1"/>
    <col min="6" max="6" width="8.7109375" customWidth="1"/>
    <col min="7" max="7" width="3.5703125" customWidth="1"/>
    <col min="8" max="8" width="4.28515625" bestFit="1" customWidth="1"/>
    <col min="9" max="9" width="4" bestFit="1" customWidth="1"/>
    <col min="10" max="10" width="2.7109375" customWidth="1"/>
    <col min="11" max="11" width="8.7109375" bestFit="1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8.85546875" bestFit="1" customWidth="1"/>
    <col min="24" max="24" width="28.5703125" bestFit="1" customWidth="1"/>
    <col min="25" max="25" width="2.7109375" customWidth="1"/>
    <col min="26" max="26" width="27.28515625" bestFit="1" customWidth="1"/>
    <col min="27" max="27" width="16" bestFit="1" customWidth="1"/>
  </cols>
  <sheetData>
    <row r="1" spans="1:27">
      <c r="O1" s="2"/>
      <c r="P1" s="2"/>
      <c r="Q1" s="3"/>
      <c r="R1" s="3"/>
      <c r="S1" s="3"/>
      <c r="T1" s="3"/>
      <c r="U1" s="3"/>
      <c r="V1" s="3"/>
    </row>
    <row r="2" spans="1:27">
      <c r="B2" t="s">
        <v>0</v>
      </c>
      <c r="E2" t="s">
        <v>1</v>
      </c>
      <c r="H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>
      <c r="K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>
      <c r="O4" s="4"/>
      <c r="P4" s="4"/>
      <c r="Q4" s="3"/>
      <c r="R4" s="3"/>
      <c r="S4" s="3"/>
      <c r="T4" s="3"/>
      <c r="U4" s="3"/>
      <c r="V4" s="3"/>
      <c r="W4" t="s">
        <v>74</v>
      </c>
      <c r="X4" t="s">
        <v>80</v>
      </c>
      <c r="Z4" t="s">
        <v>53</v>
      </c>
      <c r="AA4" t="s">
        <v>54</v>
      </c>
    </row>
    <row r="5" spans="1:27">
      <c r="A5" s="5" t="s">
        <v>69</v>
      </c>
      <c r="B5" s="6" t="s">
        <v>39</v>
      </c>
      <c r="C5" s="6">
        <v>2</v>
      </c>
      <c r="D5" s="6">
        <v>0</v>
      </c>
      <c r="E5" s="6"/>
      <c r="F5" s="6">
        <f>C5-D5</f>
        <v>2</v>
      </c>
      <c r="G5" s="6"/>
      <c r="H5" s="6">
        <v>2</v>
      </c>
      <c r="I5" s="6">
        <v>0</v>
      </c>
      <c r="J5" s="6"/>
      <c r="K5" s="7" t="s">
        <v>22</v>
      </c>
      <c r="L5" s="7">
        <f>1+2</f>
        <v>3</v>
      </c>
      <c r="M5" s="7">
        <f>1+2</f>
        <v>3</v>
      </c>
      <c r="O5" s="4">
        <f>(76+76)/2</f>
        <v>76</v>
      </c>
      <c r="P5" s="4">
        <f>(70+71)/2</f>
        <v>70.5</v>
      </c>
      <c r="Q5" s="3">
        <f>2+2</f>
        <v>4</v>
      </c>
      <c r="R5" s="3"/>
      <c r="S5" s="3"/>
      <c r="T5" s="3"/>
      <c r="U5" s="3">
        <f>-0.75-1.75</f>
        <v>-2.5</v>
      </c>
      <c r="V5" s="3">
        <f>1</f>
        <v>1</v>
      </c>
      <c r="X5" t="s">
        <v>75</v>
      </c>
      <c r="Z5" t="s">
        <v>55</v>
      </c>
    </row>
    <row r="6" spans="1:27">
      <c r="A6" s="5" t="s">
        <v>69</v>
      </c>
      <c r="B6" s="6" t="s">
        <v>31</v>
      </c>
      <c r="C6" s="6">
        <v>3</v>
      </c>
      <c r="D6" s="6">
        <v>1</v>
      </c>
      <c r="E6" s="6"/>
      <c r="F6" s="6">
        <f t="shared" ref="F6" si="0">C6-D6</f>
        <v>2</v>
      </c>
      <c r="G6" s="6"/>
      <c r="H6" s="6">
        <v>3</v>
      </c>
      <c r="I6" s="6">
        <v>1</v>
      </c>
      <c r="J6" s="6"/>
      <c r="K6" s="7" t="s">
        <v>22</v>
      </c>
      <c r="L6" s="7">
        <f>1-1+1+2</f>
        <v>3</v>
      </c>
      <c r="M6" s="7">
        <f>1-1+1+2</f>
        <v>3</v>
      </c>
      <c r="O6" s="4">
        <f>(76+85+77+71)/4</f>
        <v>77.25</v>
      </c>
      <c r="P6" s="4">
        <f>(71+80+71+66)/4</f>
        <v>72</v>
      </c>
      <c r="Q6" s="3">
        <f>1+1+2</f>
        <v>4</v>
      </c>
      <c r="R6" s="3">
        <f>1</f>
        <v>1</v>
      </c>
      <c r="S6" s="3"/>
      <c r="T6" s="3"/>
      <c r="U6" s="3">
        <f>0+3-0.25-5.25</f>
        <v>-2.5</v>
      </c>
      <c r="V6" s="3">
        <f>3+1</f>
        <v>4</v>
      </c>
      <c r="X6" t="s">
        <v>81</v>
      </c>
    </row>
    <row r="7" spans="1:27">
      <c r="A7" s="5" t="s">
        <v>69</v>
      </c>
      <c r="B7" s="6" t="s">
        <v>26</v>
      </c>
      <c r="C7" s="6">
        <v>2</v>
      </c>
      <c r="D7" s="6">
        <v>0</v>
      </c>
      <c r="E7" s="6"/>
      <c r="F7" s="6">
        <f>C7-D7</f>
        <v>2</v>
      </c>
      <c r="G7" s="6"/>
      <c r="H7" s="6">
        <v>2</v>
      </c>
      <c r="I7" s="6">
        <v>0</v>
      </c>
      <c r="J7" s="6"/>
      <c r="K7" s="7" t="s">
        <v>66</v>
      </c>
      <c r="L7" s="7">
        <f>1+1</f>
        <v>2</v>
      </c>
      <c r="M7" s="7">
        <f>1+1</f>
        <v>2</v>
      </c>
      <c r="O7" s="4">
        <f>(73+64)/2</f>
        <v>68.5</v>
      </c>
      <c r="P7" s="4">
        <f>(74+65)/2</f>
        <v>69.5</v>
      </c>
      <c r="Q7" s="3">
        <f>2+8</f>
        <v>10</v>
      </c>
      <c r="R7" s="3">
        <f>1</f>
        <v>1</v>
      </c>
      <c r="S7" s="3">
        <f>2</f>
        <v>2</v>
      </c>
      <c r="T7" s="3"/>
      <c r="U7" s="3">
        <f>-3-5</f>
        <v>-8</v>
      </c>
      <c r="V7" s="3">
        <f>2</f>
        <v>2</v>
      </c>
      <c r="X7" t="s">
        <v>58</v>
      </c>
    </row>
    <row r="8" spans="1:27">
      <c r="A8" s="5" t="s">
        <v>69</v>
      </c>
      <c r="B8" s="6" t="s">
        <v>43</v>
      </c>
      <c r="C8" s="6">
        <v>2</v>
      </c>
      <c r="D8" s="6">
        <v>0</v>
      </c>
      <c r="E8" s="6"/>
      <c r="F8" s="6">
        <f>C8-D8</f>
        <v>2</v>
      </c>
      <c r="G8" s="6"/>
      <c r="H8" s="6">
        <v>2</v>
      </c>
      <c r="I8" s="6">
        <v>0</v>
      </c>
      <c r="J8" s="6"/>
      <c r="K8" s="7" t="s">
        <v>22</v>
      </c>
      <c r="L8" s="7">
        <f>0+0</f>
        <v>0</v>
      </c>
      <c r="M8" s="7">
        <f>0+0</f>
        <v>0</v>
      </c>
      <c r="O8" s="4">
        <f>(88+83)/2</f>
        <v>85.5</v>
      </c>
      <c r="P8" s="4">
        <f>(76+71)/2</f>
        <v>73.5</v>
      </c>
      <c r="Q8" s="3">
        <f>1</f>
        <v>1</v>
      </c>
      <c r="R8" s="3"/>
      <c r="S8" s="3">
        <f>1</f>
        <v>1</v>
      </c>
      <c r="T8" s="3"/>
      <c r="U8" s="3">
        <f>-3.25-1.5</f>
        <v>-4.75</v>
      </c>
      <c r="V8" s="3">
        <f>4+2</f>
        <v>6</v>
      </c>
      <c r="X8" t="s">
        <v>58</v>
      </c>
    </row>
    <row r="9" spans="1:27">
      <c r="A9" s="26" t="s">
        <v>67</v>
      </c>
      <c r="B9" s="27" t="s">
        <v>45</v>
      </c>
      <c r="C9" s="27">
        <v>2</v>
      </c>
      <c r="D9" s="27">
        <v>2</v>
      </c>
      <c r="E9" s="27"/>
      <c r="F9" s="27">
        <f>C9-D9</f>
        <v>0</v>
      </c>
      <c r="G9" s="27"/>
      <c r="H9" s="27">
        <v>2</v>
      </c>
      <c r="I9" s="27">
        <v>2</v>
      </c>
      <c r="J9" s="27"/>
      <c r="K9" s="28" t="s">
        <v>29</v>
      </c>
      <c r="L9" s="27">
        <f>0+1-1+2</f>
        <v>2</v>
      </c>
      <c r="M9" s="27">
        <f>0+1-1+2</f>
        <v>2</v>
      </c>
      <c r="O9" s="4">
        <f>(85+75+74+76)/4</f>
        <v>77.5</v>
      </c>
      <c r="P9" s="4">
        <f>(80+70+69+71)/4</f>
        <v>72.5</v>
      </c>
      <c r="Q9" s="3">
        <f>2+3+2</f>
        <v>7</v>
      </c>
      <c r="R9" s="3">
        <f>1</f>
        <v>1</v>
      </c>
      <c r="S9" s="3"/>
      <c r="T9" s="3"/>
      <c r="U9" s="3">
        <f>2.5+1.5-2.25-1.75</f>
        <v>0</v>
      </c>
      <c r="V9" s="3">
        <f>3+1+1</f>
        <v>5</v>
      </c>
      <c r="X9" t="s">
        <v>59</v>
      </c>
    </row>
    <row r="10" spans="1:27">
      <c r="A10" s="26" t="s">
        <v>67</v>
      </c>
      <c r="B10" s="27" t="s">
        <v>44</v>
      </c>
      <c r="C10" s="27">
        <v>1</v>
      </c>
      <c r="D10" s="27">
        <v>1</v>
      </c>
      <c r="E10" s="27"/>
      <c r="F10" s="27">
        <f>C10-D10</f>
        <v>0</v>
      </c>
      <c r="G10" s="27"/>
      <c r="H10" s="27">
        <v>1</v>
      </c>
      <c r="I10" s="27">
        <v>1</v>
      </c>
      <c r="J10" s="27"/>
      <c r="K10" s="28" t="s">
        <v>20</v>
      </c>
      <c r="L10" s="28">
        <f>2-1</f>
        <v>1</v>
      </c>
      <c r="M10" s="28">
        <f>2-1</f>
        <v>1</v>
      </c>
      <c r="O10" s="4">
        <f>(81+81)/2</f>
        <v>81</v>
      </c>
      <c r="P10" s="4">
        <f>(73+73)/2</f>
        <v>73</v>
      </c>
      <c r="Q10" s="3">
        <f>1+1</f>
        <v>2</v>
      </c>
      <c r="R10" s="3"/>
      <c r="S10" s="3"/>
      <c r="T10" s="3"/>
      <c r="U10" s="3">
        <f>-4.5+2.25</f>
        <v>-2.25</v>
      </c>
      <c r="V10" s="3">
        <f>3+3</f>
        <v>6</v>
      </c>
      <c r="X10" t="s">
        <v>56</v>
      </c>
    </row>
    <row r="11" spans="1:27">
      <c r="A11" s="26" t="s">
        <v>67</v>
      </c>
      <c r="B11" s="27" t="s">
        <v>33</v>
      </c>
      <c r="C11" s="27">
        <v>1</v>
      </c>
      <c r="D11" s="27">
        <v>1</v>
      </c>
      <c r="E11" s="27"/>
      <c r="F11" s="27">
        <f>C11-D11</f>
        <v>0</v>
      </c>
      <c r="G11" s="27"/>
      <c r="H11" s="27">
        <v>1</v>
      </c>
      <c r="I11" s="27">
        <v>1</v>
      </c>
      <c r="J11" s="27"/>
      <c r="K11" s="28" t="s">
        <v>29</v>
      </c>
      <c r="L11" s="28">
        <f>-1+1</f>
        <v>0</v>
      </c>
      <c r="M11" s="28">
        <f>-1+1</f>
        <v>0</v>
      </c>
      <c r="O11" s="4">
        <f>(82+72)/2</f>
        <v>77</v>
      </c>
      <c r="P11" s="4">
        <f>(74+64)/2</f>
        <v>69</v>
      </c>
      <c r="Q11" s="3">
        <f>3</f>
        <v>3</v>
      </c>
      <c r="R11" s="3"/>
      <c r="S11" s="3"/>
      <c r="T11" s="3"/>
      <c r="U11" s="3">
        <f>3-8.25</f>
        <v>-5.25</v>
      </c>
      <c r="V11" s="3">
        <f>3</f>
        <v>3</v>
      </c>
      <c r="X11" t="s">
        <v>61</v>
      </c>
    </row>
    <row r="12" spans="1:27">
      <c r="A12" s="26" t="s">
        <v>67</v>
      </c>
      <c r="B12" s="27" t="s">
        <v>42</v>
      </c>
      <c r="C12" s="27">
        <v>1</v>
      </c>
      <c r="D12" s="27">
        <v>1</v>
      </c>
      <c r="E12" s="27"/>
      <c r="F12" s="27">
        <f t="shared" ref="F12" si="1">C12-D12</f>
        <v>0</v>
      </c>
      <c r="G12" s="27"/>
      <c r="H12" s="27">
        <v>1</v>
      </c>
      <c r="I12" s="27">
        <v>1</v>
      </c>
      <c r="J12" s="27"/>
      <c r="K12" s="28" t="s">
        <v>29</v>
      </c>
      <c r="L12" s="28">
        <f>-2+1</f>
        <v>-1</v>
      </c>
      <c r="M12" s="27">
        <f>-2+1</f>
        <v>-1</v>
      </c>
      <c r="O12" s="4">
        <f>(86+72)/2</f>
        <v>79</v>
      </c>
      <c r="P12" s="4">
        <f>(83+68)/2</f>
        <v>75.5</v>
      </c>
      <c r="Q12" s="3">
        <f>3</f>
        <v>3</v>
      </c>
      <c r="R12" s="3">
        <f>1</f>
        <v>1</v>
      </c>
      <c r="S12" s="3">
        <f>1</f>
        <v>1</v>
      </c>
      <c r="T12" s="3"/>
      <c r="U12" s="3">
        <f>3.75-3.25</f>
        <v>0.5</v>
      </c>
      <c r="V12" s="3">
        <f>3+1</f>
        <v>4</v>
      </c>
      <c r="X12" t="s">
        <v>60</v>
      </c>
    </row>
    <row r="13" spans="1:27">
      <c r="A13" s="8" t="s">
        <v>70</v>
      </c>
      <c r="B13" s="9" t="s">
        <v>36</v>
      </c>
      <c r="C13" s="9">
        <v>2</v>
      </c>
      <c r="D13" s="9">
        <v>3</v>
      </c>
      <c r="E13" s="9"/>
      <c r="F13" s="9">
        <f>C13-D13</f>
        <v>-1</v>
      </c>
      <c r="G13" s="9"/>
      <c r="H13" s="9">
        <v>2</v>
      </c>
      <c r="I13" s="9">
        <v>3</v>
      </c>
      <c r="J13" s="9"/>
      <c r="K13" s="10" t="s">
        <v>47</v>
      </c>
      <c r="L13" s="10">
        <f>-1+1+1-1-0</f>
        <v>0</v>
      </c>
      <c r="M13" s="10">
        <f>-1+1+1-1-0</f>
        <v>0</v>
      </c>
      <c r="O13" s="4">
        <f>(76+71+72+77+80)/5</f>
        <v>75.2</v>
      </c>
      <c r="P13" s="4">
        <f>(71+67+67+73+75)/5</f>
        <v>70.599999999999994</v>
      </c>
      <c r="Q13" s="3">
        <f>1+3+1+2</f>
        <v>7</v>
      </c>
      <c r="R13" s="3">
        <f>1+1</f>
        <v>2</v>
      </c>
      <c r="S13" s="3">
        <f>1</f>
        <v>1</v>
      </c>
      <c r="T13" s="3"/>
      <c r="U13" s="3">
        <f>0-1.5-3.75+3+3.75</f>
        <v>1.5</v>
      </c>
      <c r="V13" s="3">
        <f>1+1+3</f>
        <v>5</v>
      </c>
      <c r="X13" t="s">
        <v>62</v>
      </c>
    </row>
    <row r="14" spans="1:27">
      <c r="A14" s="8" t="s">
        <v>70</v>
      </c>
      <c r="B14" s="9" t="s">
        <v>19</v>
      </c>
      <c r="C14" s="9">
        <v>1</v>
      </c>
      <c r="D14" s="9">
        <v>2</v>
      </c>
      <c r="E14" s="9"/>
      <c r="F14" s="9">
        <f>C14-D14</f>
        <v>-1</v>
      </c>
      <c r="G14" s="9"/>
      <c r="H14" s="9">
        <v>1</v>
      </c>
      <c r="I14" s="9">
        <v>2</v>
      </c>
      <c r="J14" s="9"/>
      <c r="K14" s="10" t="s">
        <v>20</v>
      </c>
      <c r="L14" s="10">
        <f>-2+0-0</f>
        <v>-2</v>
      </c>
      <c r="M14" s="10">
        <f>-2+0-0</f>
        <v>-2</v>
      </c>
      <c r="O14" s="4">
        <f>(83+75+73)/3</f>
        <v>77</v>
      </c>
      <c r="P14" s="4">
        <f>(81+73+71)/3</f>
        <v>75</v>
      </c>
      <c r="Q14" s="3">
        <f>1+3+3</f>
        <v>7</v>
      </c>
      <c r="R14" s="3">
        <f>1</f>
        <v>1</v>
      </c>
      <c r="S14" s="3">
        <f>1</f>
        <v>1</v>
      </c>
      <c r="T14" s="3"/>
      <c r="U14" s="3">
        <f>1.75+0.5-0.25</f>
        <v>2</v>
      </c>
      <c r="V14" s="3">
        <f>4+1</f>
        <v>5</v>
      </c>
    </row>
    <row r="15" spans="1:27">
      <c r="A15" s="8" t="s">
        <v>70</v>
      </c>
      <c r="B15" s="9" t="s">
        <v>32</v>
      </c>
      <c r="C15" s="9">
        <v>1</v>
      </c>
      <c r="D15" s="9">
        <v>2</v>
      </c>
      <c r="E15" s="9"/>
      <c r="F15" s="9">
        <f>C15-D15</f>
        <v>-1</v>
      </c>
      <c r="G15" s="9"/>
      <c r="H15" s="9">
        <v>1</v>
      </c>
      <c r="I15" s="9">
        <v>2</v>
      </c>
      <c r="J15" s="9"/>
      <c r="K15" s="9" t="s">
        <v>20</v>
      </c>
      <c r="L15" s="9">
        <f>-1+1-3</f>
        <v>-3</v>
      </c>
      <c r="M15" s="9">
        <f>-1+1-3</f>
        <v>-3</v>
      </c>
      <c r="O15" s="4">
        <f>(84+79+81)/3</f>
        <v>81.333333333333329</v>
      </c>
      <c r="P15" s="4">
        <f>(77+72+74)/3</f>
        <v>74.333333333333329</v>
      </c>
      <c r="Q15" s="3">
        <f>1</f>
        <v>1</v>
      </c>
      <c r="R15" s="3"/>
      <c r="S15" s="3">
        <f>2</f>
        <v>2</v>
      </c>
      <c r="T15" s="3"/>
      <c r="U15" s="3">
        <f>0+2+1.75</f>
        <v>3.75</v>
      </c>
      <c r="V15" s="3">
        <f>4+3</f>
        <v>7</v>
      </c>
    </row>
    <row r="16" spans="1:27">
      <c r="A16" s="8" t="s">
        <v>71</v>
      </c>
      <c r="B16" s="9" t="s">
        <v>23</v>
      </c>
      <c r="C16" s="9">
        <v>1</v>
      </c>
      <c r="D16" s="9">
        <v>3</v>
      </c>
      <c r="E16" s="9"/>
      <c r="F16" s="9">
        <f>C16-D16</f>
        <v>-2</v>
      </c>
      <c r="G16" s="9"/>
      <c r="H16" s="9">
        <v>1</v>
      </c>
      <c r="I16" s="9">
        <v>3</v>
      </c>
      <c r="J16" s="9"/>
      <c r="K16" s="10" t="s">
        <v>68</v>
      </c>
      <c r="L16" s="10">
        <f>0-1-1-2</f>
        <v>-4</v>
      </c>
      <c r="M16" s="10">
        <f>0-1-1-2</f>
        <v>-4</v>
      </c>
      <c r="O16" s="4">
        <f>(82+74+79+82)/4</f>
        <v>79.25</v>
      </c>
      <c r="P16" s="4">
        <f>(77+68+73+76)/4</f>
        <v>73.5</v>
      </c>
      <c r="Q16" s="3">
        <f>1+2+1</f>
        <v>4</v>
      </c>
      <c r="R16" s="3"/>
      <c r="S16" s="3">
        <f>1</f>
        <v>1</v>
      </c>
      <c r="T16" s="3"/>
      <c r="U16" s="3">
        <f>-2.25-0.5+2.25+3.5</f>
        <v>3</v>
      </c>
      <c r="V16" s="3">
        <f>2+1+2+2</f>
        <v>7</v>
      </c>
    </row>
    <row r="17" spans="1:22">
      <c r="A17" s="8" t="s">
        <v>71</v>
      </c>
      <c r="B17" s="9" t="s">
        <v>38</v>
      </c>
      <c r="C17" s="9">
        <v>2</v>
      </c>
      <c r="D17" s="9">
        <v>4</v>
      </c>
      <c r="E17" s="9"/>
      <c r="F17" s="9">
        <f>C17-D17</f>
        <v>-2</v>
      </c>
      <c r="G17" s="9"/>
      <c r="H17" s="9">
        <v>2</v>
      </c>
      <c r="I17" s="9">
        <v>4</v>
      </c>
      <c r="J17" s="9"/>
      <c r="K17" s="10" t="s">
        <v>68</v>
      </c>
      <c r="L17" s="10">
        <f>1-1+1-1-2-3</f>
        <v>-5</v>
      </c>
      <c r="M17" s="10">
        <f>1-1+1-1-2-3</f>
        <v>-5</v>
      </c>
      <c r="O17" s="4">
        <f>(75+76+84+77+77+86)/6</f>
        <v>79.166666666666671</v>
      </c>
      <c r="P17" s="4">
        <f>(68+69+77+70+70+79)/6</f>
        <v>72.166666666666671</v>
      </c>
      <c r="Q17" s="3">
        <f>1+1+1+2+1</f>
        <v>6</v>
      </c>
      <c r="R17" s="3">
        <f>1+1</f>
        <v>2</v>
      </c>
      <c r="S17" s="3">
        <f>2+1+2</f>
        <v>5</v>
      </c>
      <c r="T17" s="3">
        <f>1</f>
        <v>1</v>
      </c>
      <c r="U17" s="3">
        <f>-3+0.5-0+0-2.5+6.75</f>
        <v>1.75</v>
      </c>
      <c r="V17" s="3">
        <f>4+1+1+4</f>
        <v>10</v>
      </c>
    </row>
    <row r="18" spans="1:22">
      <c r="O18" s="4"/>
      <c r="P18" s="4"/>
      <c r="Q18" s="3"/>
      <c r="R18" s="3"/>
      <c r="S18" s="3"/>
      <c r="T18" s="3"/>
      <c r="U18" s="3"/>
      <c r="V18" s="3"/>
    </row>
    <row r="19" spans="1:22">
      <c r="O19" s="4"/>
      <c r="P19" s="4"/>
      <c r="Q19" s="3"/>
      <c r="R19" s="3"/>
      <c r="S19" s="3"/>
      <c r="T19" s="3"/>
      <c r="U19" s="3"/>
      <c r="V19" s="3"/>
    </row>
    <row r="20" spans="1:22">
      <c r="O20" s="4"/>
      <c r="P20" s="4"/>
      <c r="Q20" s="3"/>
      <c r="R20" s="3"/>
      <c r="S20" s="3"/>
      <c r="T20" s="3"/>
      <c r="U20" s="3"/>
      <c r="V20" s="3"/>
    </row>
    <row r="21" spans="1:22">
      <c r="O21" s="4"/>
      <c r="P21" s="4"/>
      <c r="Q21" s="3"/>
      <c r="R21" s="3"/>
      <c r="S21" s="3"/>
      <c r="T21" s="3"/>
      <c r="U21" s="3"/>
      <c r="V21" s="3"/>
    </row>
    <row r="22" spans="1:22">
      <c r="O22" s="4"/>
      <c r="P22" s="4"/>
      <c r="Q22" s="3"/>
      <c r="R22" s="3"/>
      <c r="S22" s="3"/>
      <c r="T22" s="3"/>
      <c r="U22" s="3"/>
      <c r="V22" s="3"/>
    </row>
    <row r="23" spans="1:22">
      <c r="A23" s="8"/>
      <c r="L23" s="9"/>
      <c r="M23" s="9"/>
      <c r="O23" s="4"/>
      <c r="P23" s="4"/>
      <c r="Q23" s="3"/>
      <c r="R23" s="3"/>
      <c r="S23" s="3"/>
      <c r="T23" s="3"/>
      <c r="U23" s="3"/>
      <c r="V23" s="3"/>
    </row>
    <row r="24" spans="1:22">
      <c r="A24" s="8"/>
      <c r="L24" s="10"/>
      <c r="M24" s="10"/>
      <c r="O24" s="4"/>
      <c r="P24" s="4"/>
      <c r="Q24" s="3"/>
      <c r="R24" s="3"/>
      <c r="S24" s="3"/>
      <c r="T24" s="3"/>
      <c r="U24" s="3"/>
      <c r="V24" s="3"/>
    </row>
    <row r="25" spans="1:22">
      <c r="O25" s="4"/>
      <c r="P25" s="4"/>
      <c r="Q25" s="3"/>
      <c r="R25" s="3"/>
      <c r="S25" s="3"/>
      <c r="T25" s="3"/>
      <c r="U25" s="3"/>
      <c r="V25" s="3"/>
    </row>
    <row r="26" spans="1:22">
      <c r="O26" s="4"/>
      <c r="P26" s="4"/>
      <c r="Q26" s="3"/>
      <c r="R26" s="3"/>
      <c r="S26" s="3"/>
      <c r="T26" s="3"/>
      <c r="U26" s="3"/>
      <c r="V26" s="3"/>
    </row>
    <row r="27" spans="1:22">
      <c r="O27" s="4"/>
      <c r="P27" s="4"/>
      <c r="Q27" s="3"/>
      <c r="R27" s="3"/>
      <c r="S27" s="3"/>
      <c r="T27" s="3"/>
      <c r="U27" s="3"/>
      <c r="V27" s="3"/>
    </row>
    <row r="28" spans="1:22">
      <c r="O28" s="4"/>
      <c r="P28" s="4"/>
      <c r="Q28" s="3"/>
      <c r="R28" s="3"/>
      <c r="S28" s="3"/>
      <c r="T28" s="3"/>
      <c r="U28" s="3"/>
      <c r="V28" s="3"/>
    </row>
    <row r="29" spans="1:22">
      <c r="A29" s="11" t="s">
        <v>41</v>
      </c>
      <c r="B29" s="12"/>
      <c r="C29" s="12"/>
      <c r="D29" s="12"/>
      <c r="E29" s="12"/>
      <c r="F29" s="12"/>
      <c r="G29" s="12"/>
      <c r="H29" s="12"/>
      <c r="I29" s="12"/>
      <c r="J29" s="12"/>
      <c r="K29" s="13"/>
      <c r="L29" s="13"/>
      <c r="M29" s="13"/>
      <c r="O29" s="4"/>
      <c r="P29" s="4"/>
      <c r="Q29" s="3"/>
      <c r="R29" s="3"/>
      <c r="S29" s="3"/>
      <c r="T29" s="3"/>
      <c r="U29" s="3"/>
      <c r="V29" s="3"/>
    </row>
    <row r="30" spans="1:22">
      <c r="A30" s="11">
        <f>C30+D30</f>
        <v>1</v>
      </c>
      <c r="B30" s="14" t="s">
        <v>21</v>
      </c>
      <c r="C30" s="14">
        <v>1</v>
      </c>
      <c r="D30" s="14">
        <v>0</v>
      </c>
      <c r="E30" s="14"/>
      <c r="F30" s="14">
        <f t="shared" ref="F30" si="2">C30-D30</f>
        <v>1</v>
      </c>
      <c r="G30" s="14"/>
      <c r="H30" s="14">
        <v>1</v>
      </c>
      <c r="I30" s="14">
        <v>0</v>
      </c>
      <c r="J30" s="14"/>
      <c r="K30" s="15" t="s">
        <v>24</v>
      </c>
      <c r="L30" s="15">
        <f>2</f>
        <v>2</v>
      </c>
      <c r="M30" s="15">
        <f>2</f>
        <v>2</v>
      </c>
      <c r="O30" s="4">
        <f>77</f>
        <v>77</v>
      </c>
      <c r="P30" s="4">
        <f>77</f>
        <v>77</v>
      </c>
      <c r="Q30" s="3">
        <f>2</f>
        <v>2</v>
      </c>
      <c r="R30" s="3"/>
      <c r="S30" s="3"/>
      <c r="T30" s="3"/>
      <c r="U30" s="3">
        <f>-0.5</f>
        <v>-0.5</v>
      </c>
      <c r="V30" s="3">
        <f>2</f>
        <v>2</v>
      </c>
    </row>
    <row r="31" spans="1:22">
      <c r="A31" s="11">
        <f>C31+D31</f>
        <v>1</v>
      </c>
      <c r="B31" s="14" t="s">
        <v>34</v>
      </c>
      <c r="C31" s="14">
        <v>1</v>
      </c>
      <c r="D31" s="14">
        <v>0</v>
      </c>
      <c r="E31" s="12"/>
      <c r="F31" s="14">
        <f>C31-D31</f>
        <v>1</v>
      </c>
      <c r="G31" s="12"/>
      <c r="H31" s="14">
        <v>1</v>
      </c>
      <c r="I31" s="14">
        <v>0</v>
      </c>
      <c r="J31" s="12"/>
      <c r="K31" s="15" t="s">
        <v>24</v>
      </c>
      <c r="L31" s="15">
        <f>2</f>
        <v>2</v>
      </c>
      <c r="M31" s="15">
        <f>2</f>
        <v>2</v>
      </c>
      <c r="O31" s="4">
        <f>79</f>
        <v>79</v>
      </c>
      <c r="P31" s="4">
        <f>73</f>
        <v>73</v>
      </c>
      <c r="Q31" s="3">
        <f>3</f>
        <v>3</v>
      </c>
      <c r="R31" s="3"/>
      <c r="S31" s="3"/>
      <c r="T31" s="3"/>
      <c r="U31" s="3">
        <f>1.75</f>
        <v>1.75</v>
      </c>
      <c r="V31" s="3">
        <f>3</f>
        <v>3</v>
      </c>
    </row>
    <row r="32" spans="1:22">
      <c r="A32" s="11">
        <f t="shared" ref="A32" si="3">C32+D32</f>
        <v>1</v>
      </c>
      <c r="B32" s="14" t="s">
        <v>28</v>
      </c>
      <c r="C32" s="14">
        <v>1</v>
      </c>
      <c r="D32" s="14">
        <v>0</v>
      </c>
      <c r="E32" s="14"/>
      <c r="F32" s="14">
        <f t="shared" ref="F32" si="4">C32-D32</f>
        <v>1</v>
      </c>
      <c r="G32" s="14"/>
      <c r="H32" s="14">
        <v>1</v>
      </c>
      <c r="I32" s="14">
        <v>0</v>
      </c>
      <c r="J32" s="14"/>
      <c r="K32" s="15" t="s">
        <v>22</v>
      </c>
      <c r="L32" s="15">
        <f>1</f>
        <v>1</v>
      </c>
      <c r="M32" s="15">
        <f>1</f>
        <v>1</v>
      </c>
      <c r="O32" s="4">
        <f>76</f>
        <v>76</v>
      </c>
      <c r="P32" s="4">
        <f>72</f>
        <v>72</v>
      </c>
      <c r="Q32" s="3">
        <f>3</f>
        <v>3</v>
      </c>
      <c r="R32" s="3"/>
      <c r="S32" s="3"/>
      <c r="T32" s="3"/>
      <c r="U32" s="3">
        <f>-0.25</f>
        <v>-0.25</v>
      </c>
      <c r="V32" s="3">
        <f>4</f>
        <v>4</v>
      </c>
    </row>
    <row r="33" spans="1:23">
      <c r="A33" s="11">
        <f>C33+D33</f>
        <v>1</v>
      </c>
      <c r="B33" s="14" t="s">
        <v>37</v>
      </c>
      <c r="C33" s="14">
        <v>0</v>
      </c>
      <c r="D33" s="14">
        <v>1</v>
      </c>
      <c r="E33" s="14"/>
      <c r="F33" s="14">
        <f t="shared" ref="F33" si="5">C33-D33</f>
        <v>-1</v>
      </c>
      <c r="G33" s="14"/>
      <c r="H33" s="14">
        <v>0</v>
      </c>
      <c r="I33" s="14">
        <v>1</v>
      </c>
      <c r="J33" s="14"/>
      <c r="K33" s="15" t="s">
        <v>40</v>
      </c>
      <c r="L33" s="15">
        <f>0</f>
        <v>0</v>
      </c>
      <c r="M33" s="15">
        <f>0</f>
        <v>0</v>
      </c>
      <c r="O33" s="4">
        <f>88</f>
        <v>88</v>
      </c>
      <c r="P33" s="4">
        <f>80</f>
        <v>80</v>
      </c>
      <c r="Q33" s="3"/>
      <c r="R33" s="3"/>
      <c r="S33" s="3"/>
      <c r="T33" s="3"/>
      <c r="U33" s="3">
        <f>2.5</f>
        <v>2.5</v>
      </c>
      <c r="V33" s="3">
        <f>5</f>
        <v>5</v>
      </c>
    </row>
    <row r="34" spans="1:23">
      <c r="A34" s="11">
        <f t="shared" ref="A34:A40" si="6">C34+D34</f>
        <v>1</v>
      </c>
      <c r="B34" s="14" t="s">
        <v>35</v>
      </c>
      <c r="C34" s="14">
        <v>0</v>
      </c>
      <c r="D34" s="14">
        <v>1</v>
      </c>
      <c r="E34" s="14"/>
      <c r="F34" s="14">
        <f t="shared" ref="F34:F38" si="7">C34-D34</f>
        <v>-1</v>
      </c>
      <c r="G34" s="14"/>
      <c r="H34" s="14">
        <v>0</v>
      </c>
      <c r="I34" s="14">
        <v>1</v>
      </c>
      <c r="J34" s="14"/>
      <c r="K34" s="15" t="s">
        <v>47</v>
      </c>
      <c r="L34" s="14">
        <f>0</f>
        <v>0</v>
      </c>
      <c r="M34" s="14">
        <f>0</f>
        <v>0</v>
      </c>
      <c r="O34" s="4">
        <f>85</f>
        <v>85</v>
      </c>
      <c r="P34" s="4">
        <f>72</f>
        <v>72</v>
      </c>
      <c r="Q34" s="3">
        <f>1</f>
        <v>1</v>
      </c>
      <c r="R34" s="3"/>
      <c r="S34" s="3"/>
      <c r="T34" s="3"/>
      <c r="U34" s="3">
        <f>-0.75</f>
        <v>-0.75</v>
      </c>
      <c r="V34" s="3">
        <f>4</f>
        <v>4</v>
      </c>
    </row>
    <row r="35" spans="1:23" ht="15.75" thickBot="1">
      <c r="A35" s="11">
        <f t="shared" si="6"/>
        <v>1</v>
      </c>
      <c r="B35" s="14" t="s">
        <v>65</v>
      </c>
      <c r="C35" s="14">
        <v>0</v>
      </c>
      <c r="D35" s="14">
        <v>1</v>
      </c>
      <c r="E35" s="14"/>
      <c r="F35" s="14">
        <f t="shared" si="7"/>
        <v>-1</v>
      </c>
      <c r="G35" s="14"/>
      <c r="H35" s="14">
        <v>0</v>
      </c>
      <c r="I35" s="14">
        <v>1</v>
      </c>
      <c r="J35" s="14"/>
      <c r="K35" s="15" t="s">
        <v>47</v>
      </c>
      <c r="L35" s="14">
        <f>0</f>
        <v>0</v>
      </c>
      <c r="M35" s="14">
        <f>0</f>
        <v>0</v>
      </c>
      <c r="O35" s="4">
        <f>80</f>
        <v>80</v>
      </c>
      <c r="P35" s="4">
        <f>77</f>
        <v>77</v>
      </c>
      <c r="Q35" s="3">
        <f>1</f>
        <v>1</v>
      </c>
      <c r="R35" s="3"/>
      <c r="S35" s="3"/>
      <c r="T35" s="3"/>
      <c r="U35" s="3">
        <f>4.25</f>
        <v>4.25</v>
      </c>
      <c r="V35" s="3">
        <f>2</f>
        <v>2</v>
      </c>
    </row>
    <row r="36" spans="1:23">
      <c r="A36" s="11">
        <f t="shared" si="6"/>
        <v>1</v>
      </c>
      <c r="B36" s="14" t="s">
        <v>57</v>
      </c>
      <c r="C36" s="14">
        <v>0</v>
      </c>
      <c r="D36" s="14">
        <v>1</v>
      </c>
      <c r="E36" s="14"/>
      <c r="F36" s="14">
        <f t="shared" si="7"/>
        <v>-1</v>
      </c>
      <c r="G36" s="14"/>
      <c r="H36" s="14">
        <v>0</v>
      </c>
      <c r="I36" s="14">
        <v>1</v>
      </c>
      <c r="J36" s="14"/>
      <c r="K36" s="15" t="s">
        <v>20</v>
      </c>
      <c r="L36" s="14">
        <f t="shared" ref="L36:M36" si="8">-1</f>
        <v>-1</v>
      </c>
      <c r="M36" s="14">
        <f t="shared" si="8"/>
        <v>-1</v>
      </c>
      <c r="O36" s="4">
        <f>84</f>
        <v>84</v>
      </c>
      <c r="P36" s="4">
        <f>77</f>
        <v>77</v>
      </c>
      <c r="Q36" s="3">
        <f>1</f>
        <v>1</v>
      </c>
      <c r="R36" s="3">
        <f>1</f>
        <v>1</v>
      </c>
      <c r="S36" s="3"/>
      <c r="T36" s="3"/>
      <c r="U36" s="3">
        <f>5.75</f>
        <v>5.75</v>
      </c>
      <c r="V36" s="3">
        <f>5</f>
        <v>5</v>
      </c>
      <c r="W36" s="17" t="s">
        <v>46</v>
      </c>
    </row>
    <row r="37" spans="1:23">
      <c r="A37" s="11">
        <f t="shared" si="6"/>
        <v>0</v>
      </c>
      <c r="B37" s="14" t="s">
        <v>30</v>
      </c>
      <c r="C37" s="14"/>
      <c r="D37" s="14"/>
      <c r="E37" s="14"/>
      <c r="F37" s="14">
        <f t="shared" si="7"/>
        <v>0</v>
      </c>
      <c r="G37" s="14"/>
      <c r="H37" s="14"/>
      <c r="I37" s="14"/>
      <c r="J37" s="14"/>
      <c r="K37" s="15" t="s">
        <v>20</v>
      </c>
      <c r="L37" s="15"/>
      <c r="M37" s="15"/>
      <c r="O37" s="4"/>
      <c r="P37" s="4"/>
      <c r="Q37" s="3"/>
      <c r="R37" s="3"/>
      <c r="S37" s="3"/>
      <c r="T37" s="3"/>
      <c r="U37" s="3"/>
      <c r="V37" s="3"/>
      <c r="W37" s="18" t="s">
        <v>48</v>
      </c>
    </row>
    <row r="38" spans="1:23" ht="15.75" thickBot="1">
      <c r="A38" s="11">
        <f t="shared" si="6"/>
        <v>0</v>
      </c>
      <c r="B38" s="14" t="s">
        <v>25</v>
      </c>
      <c r="C38" s="14"/>
      <c r="D38" s="14"/>
      <c r="E38" s="14"/>
      <c r="F38" s="14">
        <f t="shared" si="7"/>
        <v>0</v>
      </c>
      <c r="G38" s="14"/>
      <c r="H38" s="14"/>
      <c r="I38" s="14"/>
      <c r="J38" s="14"/>
      <c r="K38" s="15" t="s">
        <v>22</v>
      </c>
      <c r="L38" s="12"/>
      <c r="M38" s="12"/>
      <c r="O38" s="4"/>
      <c r="P38" s="4"/>
      <c r="Q38" s="3"/>
      <c r="R38" s="3"/>
      <c r="S38" s="3"/>
      <c r="T38" s="3"/>
      <c r="U38" s="3"/>
      <c r="V38" s="3"/>
      <c r="W38" s="19" t="s">
        <v>49</v>
      </c>
    </row>
    <row r="39" spans="1:23">
      <c r="A39" s="11">
        <f t="shared" si="6"/>
        <v>0</v>
      </c>
      <c r="B39" s="14" t="s">
        <v>27</v>
      </c>
      <c r="C39" s="14"/>
      <c r="D39" s="14"/>
      <c r="E39" s="14"/>
      <c r="F39" s="14">
        <f t="shared" ref="F39:F40" si="9">C39-D39</f>
        <v>0</v>
      </c>
      <c r="G39" s="14"/>
      <c r="H39" s="14"/>
      <c r="I39" s="14"/>
      <c r="J39" s="14"/>
      <c r="K39" s="15" t="s">
        <v>20</v>
      </c>
      <c r="L39" s="12"/>
      <c r="M39" s="12"/>
      <c r="O39" s="4"/>
      <c r="P39" s="4"/>
      <c r="Q39" s="3"/>
      <c r="R39" s="3"/>
      <c r="S39" s="3"/>
      <c r="T39" s="3"/>
      <c r="U39" s="3"/>
      <c r="V39" s="3"/>
      <c r="W39" s="17" t="s">
        <v>50</v>
      </c>
    </row>
    <row r="40" spans="1:23">
      <c r="A40" s="11">
        <f t="shared" si="6"/>
        <v>0</v>
      </c>
      <c r="B40" s="14" t="s">
        <v>82</v>
      </c>
      <c r="C40" s="14"/>
      <c r="D40" s="14"/>
      <c r="E40" s="14"/>
      <c r="F40" s="14">
        <f t="shared" si="9"/>
        <v>0</v>
      </c>
      <c r="G40" s="14"/>
      <c r="H40" s="14"/>
      <c r="I40" s="14"/>
      <c r="J40" s="14"/>
      <c r="K40" s="15" t="s">
        <v>20</v>
      </c>
      <c r="L40" s="14"/>
      <c r="M40" s="14"/>
      <c r="O40" s="4"/>
      <c r="P40" s="4"/>
      <c r="Q40" s="3"/>
      <c r="R40" s="3"/>
      <c r="S40" s="3"/>
      <c r="T40" s="3"/>
      <c r="U40" s="3"/>
      <c r="V40" s="3"/>
      <c r="W40" s="20" t="s">
        <v>51</v>
      </c>
    </row>
    <row r="41" spans="1:23" ht="15.75" thickBot="1">
      <c r="A41" s="11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5"/>
      <c r="M41" s="15"/>
      <c r="O41" s="4"/>
      <c r="P41" s="4"/>
      <c r="Q41" s="3"/>
      <c r="R41" s="3"/>
      <c r="S41" s="3"/>
      <c r="T41" s="3"/>
      <c r="U41" s="3"/>
      <c r="V41" s="3"/>
      <c r="W41" s="19" t="s">
        <v>52</v>
      </c>
    </row>
    <row r="42" spans="1:23">
      <c r="A42" s="11"/>
      <c r="B42" s="14"/>
      <c r="C42" s="14"/>
      <c r="D42" s="14"/>
      <c r="E42" s="14"/>
      <c r="F42" s="14"/>
      <c r="G42" s="14"/>
      <c r="H42" s="14"/>
      <c r="I42" s="14"/>
      <c r="J42" s="14"/>
      <c r="K42" s="15"/>
      <c r="L42" s="14"/>
      <c r="M42" s="14"/>
      <c r="O42" s="4"/>
      <c r="P42" s="4"/>
      <c r="Q42" s="3"/>
      <c r="R42" s="3"/>
      <c r="S42" s="3"/>
      <c r="T42" s="3"/>
      <c r="U42" s="3"/>
      <c r="V42" s="3"/>
      <c r="W42" s="21"/>
    </row>
    <row r="43" spans="1:23">
      <c r="A43" s="11"/>
      <c r="B43" s="14"/>
      <c r="C43" s="14"/>
      <c r="D43" s="14"/>
      <c r="E43" s="14"/>
      <c r="F43" s="14"/>
      <c r="G43" s="14"/>
      <c r="H43" s="14"/>
      <c r="I43" s="14"/>
      <c r="J43" s="14"/>
      <c r="K43" s="15"/>
      <c r="L43" s="15"/>
      <c r="M43" s="14"/>
      <c r="O43" s="4"/>
      <c r="P43" s="4"/>
      <c r="Q43" s="3"/>
      <c r="R43" s="3"/>
      <c r="S43" s="3"/>
      <c r="T43" s="3"/>
      <c r="U43" s="3"/>
      <c r="V43" s="3"/>
      <c r="W43" s="21"/>
    </row>
    <row r="44" spans="1:23">
      <c r="A44" s="11"/>
      <c r="B44" s="14"/>
      <c r="C44" s="14"/>
      <c r="D44" s="14"/>
      <c r="E44" s="14"/>
      <c r="F44" s="14"/>
      <c r="G44" s="14"/>
      <c r="H44" s="14"/>
      <c r="I44" s="14"/>
      <c r="J44" s="14"/>
      <c r="K44" s="15"/>
      <c r="L44" s="14"/>
      <c r="M44" s="14"/>
      <c r="O44" s="4"/>
      <c r="P44" s="4"/>
      <c r="Q44" s="3"/>
      <c r="R44" s="3"/>
      <c r="S44" s="3"/>
      <c r="T44" s="3"/>
      <c r="U44" s="3"/>
      <c r="V44" s="3"/>
    </row>
    <row r="45" spans="1:23">
      <c r="O45" s="4"/>
      <c r="P45" s="4"/>
      <c r="Q45" s="3"/>
      <c r="R45" s="3"/>
      <c r="S45" s="3"/>
      <c r="T45" s="3"/>
      <c r="U45" s="3"/>
      <c r="V45" s="3"/>
    </row>
    <row r="46" spans="1:23">
      <c r="O46" s="4"/>
      <c r="P46" s="4"/>
      <c r="Q46" s="3"/>
      <c r="R46" s="3"/>
      <c r="S46" s="3"/>
      <c r="T46" s="3"/>
      <c r="U46" s="3"/>
      <c r="V46" s="3"/>
    </row>
    <row r="47" spans="1:23">
      <c r="O47" s="4"/>
      <c r="P47" s="4"/>
      <c r="Q47" s="3"/>
      <c r="R47" s="3"/>
      <c r="S47" s="3"/>
      <c r="T47" s="3"/>
      <c r="U47" s="3"/>
      <c r="V47" s="3"/>
    </row>
    <row r="48" spans="1:23">
      <c r="O48" s="4"/>
      <c r="P48" s="4"/>
      <c r="Q48" s="3"/>
      <c r="R48" s="3"/>
      <c r="S48" s="3"/>
      <c r="T48" s="3"/>
      <c r="U48" s="3"/>
      <c r="V48" s="3"/>
    </row>
    <row r="50" spans="1:22">
      <c r="C50" s="22">
        <f>SUM(C3:C46)</f>
        <v>24</v>
      </c>
      <c r="D50" s="22">
        <f>SUM(D3:D46)</f>
        <v>24</v>
      </c>
      <c r="E50" s="22"/>
      <c r="F50" s="22">
        <f>SUM(F3:F46)</f>
        <v>0</v>
      </c>
      <c r="G50" s="22"/>
      <c r="H50" s="22">
        <f t="shared" ref="H50:I50" si="10">SUM(H3:H46)</f>
        <v>24</v>
      </c>
      <c r="I50" s="22">
        <f t="shared" si="10"/>
        <v>24</v>
      </c>
      <c r="J50" s="22"/>
      <c r="K50" s="22"/>
      <c r="L50" s="22">
        <f t="shared" ref="L50:M50" si="11">SUM(L3:L46)</f>
        <v>0</v>
      </c>
      <c r="M50" s="22">
        <f t="shared" si="11"/>
        <v>0</v>
      </c>
      <c r="O50" s="23"/>
      <c r="P50" s="23"/>
      <c r="Q50" s="22">
        <f t="shared" ref="Q50:V50" si="12">SUM(Q3:Q46)</f>
        <v>70</v>
      </c>
      <c r="R50" s="22">
        <f t="shared" si="12"/>
        <v>10</v>
      </c>
      <c r="S50" s="22">
        <f t="shared" si="12"/>
        <v>14</v>
      </c>
      <c r="T50" s="22">
        <f t="shared" si="12"/>
        <v>1</v>
      </c>
      <c r="U50" s="22">
        <f t="shared" si="12"/>
        <v>0</v>
      </c>
      <c r="V50" s="22">
        <f t="shared" si="12"/>
        <v>90</v>
      </c>
    </row>
    <row r="51" spans="1:22">
      <c r="O51" s="23"/>
      <c r="P51" s="23"/>
    </row>
    <row r="52" spans="1:22">
      <c r="A52" s="1" t="s">
        <v>63</v>
      </c>
      <c r="B52" s="9" t="s">
        <v>64</v>
      </c>
      <c r="O52" s="23"/>
      <c r="P52" s="23"/>
    </row>
    <row r="53" spans="1:22">
      <c r="A53" s="1" t="s">
        <v>72</v>
      </c>
      <c r="B53" s="9" t="s">
        <v>73</v>
      </c>
      <c r="O53" s="23"/>
      <c r="P53" s="23"/>
    </row>
    <row r="54" spans="1:22">
      <c r="A54" s="1" t="s">
        <v>76</v>
      </c>
      <c r="B54" s="16" t="s">
        <v>77</v>
      </c>
      <c r="O54" s="23"/>
      <c r="P54" s="23"/>
    </row>
    <row r="55" spans="1:22">
      <c r="A55" s="1" t="s">
        <v>78</v>
      </c>
      <c r="B55" s="16" t="s">
        <v>79</v>
      </c>
      <c r="O55" s="23"/>
      <c r="P55" s="23"/>
    </row>
    <row r="56" spans="1:22">
      <c r="B56" s="16"/>
      <c r="O56" s="23"/>
      <c r="P56" s="23"/>
    </row>
    <row r="57" spans="1:22">
      <c r="B57" s="16"/>
      <c r="O57" s="23"/>
      <c r="P57" s="23"/>
    </row>
    <row r="58" spans="1:22">
      <c r="B58" s="16"/>
      <c r="O58" s="23"/>
      <c r="P58" s="23"/>
    </row>
    <row r="59" spans="1:22">
      <c r="B59" s="16"/>
      <c r="O59" s="23"/>
      <c r="P59" s="23"/>
    </row>
    <row r="60" spans="1:22">
      <c r="B60" s="16"/>
      <c r="O60" s="23"/>
      <c r="P60" s="23"/>
    </row>
    <row r="61" spans="1:22">
      <c r="B61" s="16"/>
      <c r="O61" s="24"/>
      <c r="P61" s="24"/>
    </row>
    <row r="62" spans="1:22">
      <c r="B62" s="16"/>
      <c r="O62" s="24"/>
      <c r="P62" s="24"/>
    </row>
    <row r="63" spans="1:22">
      <c r="B63" s="16"/>
      <c r="O63" s="23"/>
      <c r="P63" s="23"/>
    </row>
    <row r="64" spans="1:22">
      <c r="O64" s="23"/>
      <c r="P64" s="23"/>
    </row>
    <row r="65" spans="15:21">
      <c r="O65" s="23"/>
      <c r="P65" s="23"/>
    </row>
    <row r="66" spans="15:21">
      <c r="O66" s="23"/>
      <c r="P66" s="23"/>
    </row>
    <row r="67" spans="15:21">
      <c r="O67" s="23"/>
      <c r="P67" s="23"/>
    </row>
    <row r="68" spans="15:21">
      <c r="O68" s="23"/>
      <c r="P68" s="23"/>
    </row>
    <row r="69" spans="15:21">
      <c r="O69" s="23"/>
      <c r="P69" s="23"/>
    </row>
    <row r="70" spans="15:21">
      <c r="O70" s="24"/>
      <c r="P70" s="25"/>
    </row>
    <row r="71" spans="15:21">
      <c r="O71" s="24"/>
      <c r="P71" s="24"/>
    </row>
    <row r="72" spans="15:21">
      <c r="Q72" s="22"/>
      <c r="R72" s="22"/>
      <c r="S72" s="22"/>
      <c r="T72" s="22"/>
      <c r="U72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RCMP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johough</cp:lastModifiedBy>
  <dcterms:created xsi:type="dcterms:W3CDTF">2017-01-01T15:31:04Z</dcterms:created>
  <dcterms:modified xsi:type="dcterms:W3CDTF">2017-03-28T14:15:42Z</dcterms:modified>
</cp:coreProperties>
</file>