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9155" windowHeight="10410"/>
  </bookViews>
  <sheets>
    <sheet name="2017 - Q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S7" i="1" l="1"/>
  <c r="S23" i="1" l="1"/>
  <c r="Q23" i="1"/>
  <c r="P23" i="1"/>
  <c r="F23" i="1"/>
  <c r="E23" i="1"/>
  <c r="D23" i="1"/>
  <c r="C23" i="1"/>
  <c r="I23" i="1"/>
  <c r="N23" i="1"/>
  <c r="J23" i="1"/>
  <c r="S26" i="1" l="1"/>
  <c r="Q26" i="1"/>
  <c r="P26" i="1"/>
  <c r="J26" i="1"/>
  <c r="F26" i="1"/>
  <c r="E26" i="1"/>
  <c r="D26" i="1"/>
  <c r="C26" i="1"/>
  <c r="S25" i="1"/>
  <c r="P25" i="1"/>
  <c r="N25" i="1"/>
  <c r="F25" i="1"/>
  <c r="E25" i="1"/>
  <c r="D25" i="1"/>
  <c r="C25" i="1"/>
  <c r="S22" i="1"/>
  <c r="P22" i="1"/>
  <c r="N22" i="1"/>
  <c r="L22" i="1"/>
  <c r="I22" i="1"/>
  <c r="F22" i="1"/>
  <c r="E22" i="1"/>
  <c r="D22" i="1"/>
  <c r="C22" i="1"/>
  <c r="S21" i="1"/>
  <c r="Q21" i="1"/>
  <c r="P21" i="1"/>
  <c r="N21" i="1"/>
  <c r="F21" i="1"/>
  <c r="E21" i="1"/>
  <c r="D21" i="1"/>
  <c r="C21" i="1"/>
  <c r="S19" i="1"/>
  <c r="Q19" i="1"/>
  <c r="P19" i="1"/>
  <c r="N19" i="1"/>
  <c r="J19" i="1"/>
  <c r="F19" i="1"/>
  <c r="E19" i="1"/>
  <c r="D19" i="1"/>
  <c r="C19" i="1"/>
  <c r="S20" i="1"/>
  <c r="P20" i="1"/>
  <c r="F20" i="1"/>
  <c r="E20" i="1"/>
  <c r="D20" i="1"/>
  <c r="C20" i="1"/>
  <c r="S18" i="1"/>
  <c r="Q18" i="1"/>
  <c r="P18" i="1"/>
  <c r="N18" i="1"/>
  <c r="L18" i="1"/>
  <c r="I18" i="1"/>
  <c r="H18" i="1"/>
  <c r="F18" i="1"/>
  <c r="E18" i="1"/>
  <c r="D18" i="1"/>
  <c r="C18" i="1"/>
  <c r="S16" i="1"/>
  <c r="Q16" i="1"/>
  <c r="P16" i="1"/>
  <c r="J16" i="1"/>
  <c r="F16" i="1"/>
  <c r="E16" i="1"/>
  <c r="D16" i="1"/>
  <c r="C16" i="1"/>
  <c r="S17" i="1"/>
  <c r="Q17" i="1"/>
  <c r="P17" i="1"/>
  <c r="J17" i="1"/>
  <c r="F17" i="1"/>
  <c r="E17" i="1"/>
  <c r="D17" i="1"/>
  <c r="C17" i="1"/>
  <c r="S15" i="1"/>
  <c r="Q15" i="1"/>
  <c r="P15" i="1"/>
  <c r="J15" i="1"/>
  <c r="F15" i="1"/>
  <c r="E15" i="1"/>
  <c r="D15" i="1"/>
  <c r="C15" i="1"/>
  <c r="S14" i="1"/>
  <c r="Q14" i="1"/>
  <c r="P14" i="1"/>
  <c r="E14" i="1"/>
  <c r="D14" i="1"/>
  <c r="C14" i="1"/>
  <c r="S13" i="1"/>
  <c r="Q13" i="1"/>
  <c r="P13" i="1"/>
  <c r="J13" i="1"/>
  <c r="F13" i="1"/>
  <c r="E13" i="1"/>
  <c r="D13" i="1"/>
  <c r="C13" i="1"/>
  <c r="S11" i="1"/>
  <c r="Q11" i="1"/>
  <c r="P11" i="1"/>
  <c r="L11" i="1"/>
  <c r="I11" i="1"/>
  <c r="F11" i="1"/>
  <c r="E11" i="1"/>
  <c r="D11" i="1"/>
  <c r="C11" i="1"/>
  <c r="S10" i="1"/>
  <c r="Q10" i="1"/>
  <c r="P10" i="1"/>
  <c r="N10" i="1"/>
  <c r="I10" i="1"/>
  <c r="F10" i="1"/>
  <c r="E10" i="1"/>
  <c r="D10" i="1"/>
  <c r="C10" i="1"/>
  <c r="S8" i="1"/>
  <c r="Q8" i="1"/>
  <c r="P8" i="1"/>
  <c r="N8" i="1"/>
  <c r="J8" i="1"/>
  <c r="I8" i="1"/>
  <c r="F8" i="1"/>
  <c r="E8" i="1"/>
  <c r="D8" i="1"/>
  <c r="C8" i="1"/>
  <c r="S9" i="1"/>
  <c r="Q9" i="1"/>
  <c r="P9" i="1"/>
  <c r="N9" i="1"/>
  <c r="J9" i="1"/>
  <c r="F9" i="1"/>
  <c r="E9" i="1"/>
  <c r="D9" i="1"/>
  <c r="C9" i="1"/>
  <c r="S6" i="1"/>
  <c r="Q6" i="1"/>
  <c r="P6" i="1"/>
  <c r="N6" i="1"/>
  <c r="I6" i="1"/>
  <c r="H6" i="1"/>
  <c r="F6" i="1"/>
  <c r="E6" i="1"/>
  <c r="D6" i="1"/>
  <c r="C6" i="1"/>
  <c r="Q7" i="1"/>
  <c r="P7" i="1"/>
  <c r="F7" i="1"/>
  <c r="E7" i="1"/>
  <c r="D7" i="1"/>
  <c r="C7" i="1"/>
  <c r="S5" i="1"/>
  <c r="Q5" i="1"/>
  <c r="P5" i="1"/>
  <c r="N5" i="1"/>
  <c r="L5" i="1"/>
  <c r="J5" i="1"/>
  <c r="I5" i="1"/>
  <c r="H5" i="1"/>
  <c r="F5" i="1"/>
  <c r="E5" i="1"/>
  <c r="D5" i="1"/>
  <c r="Q25" i="1" l="1"/>
  <c r="J25" i="1"/>
  <c r="N26" i="1"/>
  <c r="J21" i="1"/>
  <c r="Q20" i="1"/>
  <c r="N20" i="1"/>
  <c r="L20" i="1"/>
  <c r="J20" i="1"/>
  <c r="N16" i="1"/>
  <c r="I16" i="1"/>
  <c r="I19" i="1" l="1"/>
  <c r="N14" i="1"/>
  <c r="I14" i="1"/>
  <c r="F14" i="1"/>
  <c r="N15" i="1"/>
  <c r="N13" i="1"/>
  <c r="S12" i="1"/>
  <c r="Q12" i="1"/>
  <c r="P12" i="1"/>
  <c r="I12" i="1"/>
  <c r="F12" i="1"/>
  <c r="E12" i="1"/>
  <c r="D12" i="1"/>
  <c r="C12" i="1"/>
  <c r="H8" i="1"/>
  <c r="N11" i="1"/>
  <c r="H10" i="1"/>
  <c r="I9" i="1"/>
  <c r="N7" i="1"/>
  <c r="J7" i="1"/>
  <c r="I7" i="1"/>
  <c r="L6" i="1"/>
  <c r="G22" i="1" l="1"/>
  <c r="S24" i="1"/>
  <c r="Q24" i="1"/>
  <c r="P24" i="1"/>
  <c r="J24" i="1"/>
  <c r="F24" i="1"/>
  <c r="E24" i="1"/>
  <c r="D24" i="1"/>
  <c r="C24" i="1"/>
  <c r="O24" i="1" s="1"/>
  <c r="I15" i="1"/>
  <c r="J14" i="1"/>
  <c r="J12" i="1"/>
  <c r="J10" i="1"/>
  <c r="R9" i="1"/>
  <c r="O9" i="1"/>
  <c r="L9" i="1"/>
  <c r="M9" i="1" s="1"/>
  <c r="K9" i="1"/>
  <c r="H9" i="1"/>
  <c r="G9" i="1"/>
  <c r="R6" i="1"/>
  <c r="J6" i="1"/>
  <c r="K6" i="1"/>
  <c r="O6" i="1"/>
  <c r="R19" i="1"/>
  <c r="O19" i="1"/>
  <c r="L19" i="1"/>
  <c r="M19" i="1" s="1"/>
  <c r="K19" i="1"/>
  <c r="H19" i="1"/>
  <c r="G19" i="1"/>
  <c r="R26" i="1"/>
  <c r="L26" i="1"/>
  <c r="M26" i="1" s="1"/>
  <c r="K26" i="1"/>
  <c r="I26" i="1"/>
  <c r="H26" i="1"/>
  <c r="R21" i="1"/>
  <c r="O21" i="1"/>
  <c r="L21" i="1"/>
  <c r="M21" i="1" s="1"/>
  <c r="I21" i="1"/>
  <c r="K21" i="1" s="1"/>
  <c r="H21" i="1"/>
  <c r="G21" i="1"/>
  <c r="L25" i="1"/>
  <c r="M25" i="1" s="1"/>
  <c r="I25" i="1"/>
  <c r="K25" i="1" s="1"/>
  <c r="H25" i="1"/>
  <c r="R8" i="1"/>
  <c r="O8" i="1"/>
  <c r="L8" i="1"/>
  <c r="M8" i="1" s="1"/>
  <c r="K8" i="1"/>
  <c r="G8" i="1"/>
  <c r="R11" i="1"/>
  <c r="J11" i="1"/>
  <c r="K11" i="1"/>
  <c r="H11" i="1"/>
  <c r="M11" i="1"/>
  <c r="R23" i="1"/>
  <c r="O23" i="1"/>
  <c r="L23" i="1"/>
  <c r="M23" i="1" s="1"/>
  <c r="K23" i="1"/>
  <c r="H23" i="1"/>
  <c r="G23" i="1"/>
  <c r="R24" i="1"/>
  <c r="N24" i="1"/>
  <c r="L24" i="1"/>
  <c r="I24" i="1"/>
  <c r="K24" i="1" s="1"/>
  <c r="H24" i="1"/>
  <c r="R5" i="1"/>
  <c r="O5" i="1"/>
  <c r="M5" i="1"/>
  <c r="K5" i="1"/>
  <c r="G5" i="1"/>
  <c r="L13" i="1"/>
  <c r="M13" i="1" s="1"/>
  <c r="I13" i="1"/>
  <c r="K13" i="1" s="1"/>
  <c r="H13" i="1"/>
  <c r="R14" i="1"/>
  <c r="O14" i="1"/>
  <c r="L14" i="1"/>
  <c r="M14" i="1" s="1"/>
  <c r="K14" i="1"/>
  <c r="H14" i="1"/>
  <c r="G14" i="1"/>
  <c r="R20" i="1"/>
  <c r="K20" i="1"/>
  <c r="I20" i="1"/>
  <c r="H20" i="1"/>
  <c r="O20" i="1"/>
  <c r="Q22" i="1"/>
  <c r="O22" i="1"/>
  <c r="J22" i="1"/>
  <c r="H22" i="1"/>
  <c r="R17" i="1"/>
  <c r="N17" i="1"/>
  <c r="M17" i="1"/>
  <c r="L17" i="1"/>
  <c r="I17" i="1"/>
  <c r="K17" i="1" s="1"/>
  <c r="H17" i="1"/>
  <c r="O17" i="1"/>
  <c r="R15" i="1"/>
  <c r="O15" i="1"/>
  <c r="L15" i="1"/>
  <c r="M15" i="1" s="1"/>
  <c r="K15" i="1"/>
  <c r="H15" i="1"/>
  <c r="G15" i="1"/>
  <c r="R16" i="1"/>
  <c r="L16" i="1"/>
  <c r="K16" i="1"/>
  <c r="H16" i="1"/>
  <c r="G16" i="1"/>
  <c r="R12" i="1"/>
  <c r="N12" i="1"/>
  <c r="M12" i="1"/>
  <c r="L12" i="1"/>
  <c r="K12" i="1"/>
  <c r="H12" i="1"/>
  <c r="O12" i="1"/>
  <c r="R7" i="1"/>
  <c r="O7" i="1"/>
  <c r="L7" i="1"/>
  <c r="M7" i="1" s="1"/>
  <c r="K7" i="1"/>
  <c r="H7" i="1"/>
  <c r="G7" i="1"/>
  <c r="R18" i="1"/>
  <c r="J18" i="1"/>
  <c r="K18" i="1" s="1"/>
  <c r="O18" i="1"/>
  <c r="R10" i="1"/>
  <c r="O10" i="1"/>
  <c r="L10" i="1"/>
  <c r="M10" i="1" s="1"/>
  <c r="K10" i="1"/>
  <c r="G10" i="1"/>
  <c r="K22" i="1" l="1"/>
  <c r="R22" i="1"/>
  <c r="M22" i="1"/>
  <c r="R25" i="1"/>
  <c r="O25" i="1"/>
  <c r="R13" i="1"/>
  <c r="M18" i="1"/>
  <c r="M16" i="1"/>
  <c r="O13" i="1"/>
  <c r="G11" i="1"/>
  <c r="O11" i="1"/>
  <c r="G26" i="1"/>
  <c r="O26" i="1"/>
  <c r="M6" i="1"/>
  <c r="G12" i="1"/>
  <c r="G17" i="1"/>
  <c r="M20" i="1"/>
  <c r="G13" i="1"/>
  <c r="M24" i="1"/>
  <c r="G18" i="1"/>
  <c r="O16" i="1"/>
  <c r="G20" i="1"/>
  <c r="G24" i="1"/>
  <c r="G25" i="1"/>
  <c r="G6" i="1"/>
</calcChain>
</file>

<file path=xl/sharedStrings.xml><?xml version="1.0" encoding="utf-8"?>
<sst xmlns="http://schemas.openxmlformats.org/spreadsheetml/2006/main" count="42" uniqueCount="42">
  <si>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</si>
  <si>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</si>
  <si>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</si>
  <si>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</si>
  <si>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</si>
  <si>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</si>
  <si>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</si>
  <si>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</si>
  <si>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</si>
  <si>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</si>
  <si>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</si>
  <si>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</si>
  <si>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</si>
  <si>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</si>
  <si>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</si>
  <si>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</si>
  <si>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</si>
  <si>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</si>
  <si>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</si>
  <si>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</si>
  <si>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Mole</t>
  </si>
  <si>
    <t>Bobcat</t>
  </si>
  <si>
    <t>Hound</t>
  </si>
  <si>
    <t>Panda</t>
  </si>
  <si>
    <t>Fawn</t>
  </si>
  <si>
    <t>Hamster</t>
  </si>
  <si>
    <t xml:space="preserve">Yahk </t>
  </si>
  <si>
    <t>Yorkie</t>
  </si>
  <si>
    <t>Ram</t>
  </si>
  <si>
    <t>Wolf</t>
  </si>
  <si>
    <t>Woodpecker</t>
  </si>
  <si>
    <t>Javelina</t>
  </si>
  <si>
    <t>Herron</t>
  </si>
  <si>
    <t>Eagle</t>
  </si>
  <si>
    <t>Eel</t>
  </si>
  <si>
    <t xml:space="preserve">Silver </t>
  </si>
  <si>
    <t>Pup</t>
  </si>
  <si>
    <t>Moose</t>
  </si>
  <si>
    <t>Beest</t>
  </si>
  <si>
    <t>Harrier</t>
  </si>
  <si>
    <t>Owl</t>
  </si>
  <si>
    <t>Hammerhead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</si>
</sst>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1" fontId="0" fillId="0" borderId="2" xfId="0" applyNumberFormat="1" applyBorder="1"/>
    <xf numFmtId="0" fontId="2" fillId="0" borderId="3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2" fillId="0" borderId="0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/>
    <xf numFmtId="0" fontId="0" fillId="0" borderId="7" xfId="0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1" fontId="0" fillId="0" borderId="7" xfId="0" applyNumberFormat="1" applyBorder="1"/>
    <xf numFmtId="0" fontId="1" fillId="0" borderId="0" xfId="0" applyFont="1" applyFill="1"/>
    <xf numFmtId="0" fontId="0" fillId="0" borderId="2" xfId="0" applyFill="1" applyBorder="1"/>
    <xf numFmtId="1" fontId="1" fillId="0" borderId="5" xfId="0" applyNumberFormat="1" applyFont="1" applyBorder="1"/>
    <xf numFmtId="0" fontId="2" fillId="0" borderId="8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3"/>
  <sheetViews>
    <sheetView tabSelected="1" workbookViewId="0">
      <selection activeCell="C5" sqref="C5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8.42578125" bestFit="1" customWidth="1"/>
    <col min="8" max="8" width="12.85546875" customWidth="1"/>
    <col min="9" max="9" width="4.85546875" customWidth="1"/>
    <col min="10" max="10" width="6" customWidth="1"/>
    <col min="11" max="11" width="11" bestFit="1" customWidth="1"/>
    <col min="12" max="12" width="15" style="1" bestFit="1" customWidth="1"/>
    <col min="13" max="13" width="10.85546875" bestFit="1" customWidth="1"/>
    <col min="14" max="14" width="13.42578125" bestFit="1" customWidth="1"/>
    <col min="15" max="16" width="11" style="2" bestFit="1" customWidth="1"/>
    <col min="18" max="18" width="12.7109375" style="2" bestFit="1" customWidth="1"/>
  </cols>
  <sheetData>
    <row r="2" spans="1:19" x14ac:dyDescent="0.25">
      <c r="B2" t="s">
        <v>0</v>
      </c>
    </row>
    <row r="3" spans="1:1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s="1" t="s">
        <v>12</v>
      </c>
      <c r="M3" t="s">
        <v>13</v>
      </c>
      <c r="N3" t="s">
        <v>14</v>
      </c>
      <c r="O3" s="2" t="s">
        <v>15</v>
      </c>
      <c r="P3" s="2" t="s">
        <v>16</v>
      </c>
      <c r="Q3" t="s">
        <v>17</v>
      </c>
      <c r="R3" s="2" t="s">
        <v>18</v>
      </c>
      <c r="S3" t="s">
        <v>19</v>
      </c>
    </row>
    <row r="4" spans="1:19" ht="15.75" thickBot="1" x14ac:dyDescent="0.3"/>
    <row r="5" spans="1:19" x14ac:dyDescent="0.25">
      <c r="A5" s="3"/>
      <c r="B5" s="31" t="s">
        <v>31</v>
      </c>
      <c r="C5" s="26">
        <f>6+6+7+5+9+10+11+11+3+11+7+10</f>
        <v>96</v>
      </c>
      <c r="D5" s="4">
        <f>(75+76+84+77+77+86+77+77+79+82+81+80+78+80+79+82+83+80+83+81+77+80+80+83+78+77+80+83+91+80+81+82+83+76+90+80+82+78+77+76+78+89+79+76+81+78+85+83+87+76+84+79+83+77+74+72+79+79+81+84+82+76+83+82+73+78+83+79+84+84+84+86+84+78+84+82+81+85+81+81+83+81+79+80+87+77+80+85+85+78+80+75+69+79+81+83)/96</f>
        <v>80.489583333333329</v>
      </c>
      <c r="E5" s="4">
        <f>(68+69+77+70+70+79+70+70+73+75+74+73+72+74+72+75+76+73+76+74+70+73+73+76+70+69+72+75+83+72+74+75+75+69+83+73+75+71+70+69+72+83+73+69+74+71+78+76+80+69+77+72+76+70+68+66+74+76+74+79+77+71+77+76+67+72+75+71+76+75+75+77+75+69+75+74+73+77+73+74+76+73+72+73+80+70+74+79+79+71+74+69+62+73+74+76)/96</f>
        <v>73.520833333333329</v>
      </c>
      <c r="F5" s="5">
        <f>6+4+9+4+9+8+16+20+4+5+5+12</f>
        <v>102</v>
      </c>
      <c r="G5" s="6">
        <f>F5/C5</f>
        <v>1.0625</v>
      </c>
      <c r="H5" s="26">
        <f>1+1</f>
        <v>2</v>
      </c>
      <c r="I5" s="5">
        <f>2+1+2+1+2+4+1+2+1</f>
        <v>16</v>
      </c>
      <c r="J5" s="5">
        <f>5+3+1+7+6+3+7+5+4</f>
        <v>41</v>
      </c>
      <c r="K5" s="5">
        <f>I5-J5</f>
        <v>-25</v>
      </c>
      <c r="L5" s="7">
        <f>0+1</f>
        <v>1</v>
      </c>
      <c r="M5" s="6">
        <f>L5/C5</f>
        <v>1.0416666666666666E-2</v>
      </c>
      <c r="N5" s="26">
        <f>2+1+2+2+3+1+2</f>
        <v>13</v>
      </c>
      <c r="O5" s="6">
        <f>N5/C5</f>
        <v>0.13541666666666666</v>
      </c>
      <c r="P5" s="6">
        <f>1.75-2+2.25+2.25+3.75+4+7.5-11.5-0.75+7.25+1.5+7.75</f>
        <v>23.75</v>
      </c>
      <c r="Q5" s="5">
        <f>10+10+18+13+22+26+34+24+7+31+18+25</f>
        <v>238</v>
      </c>
      <c r="R5" s="6">
        <f>Q5/C5</f>
        <v>2.4791666666666665</v>
      </c>
      <c r="S5" s="8">
        <f>-5+0-4+2+4-2-1+4+1+1-1+1</f>
        <v>0</v>
      </c>
    </row>
    <row r="6" spans="1:19" x14ac:dyDescent="0.25">
      <c r="A6" s="9"/>
      <c r="B6" s="10" t="s">
        <v>39</v>
      </c>
      <c r="C6" s="11">
        <f>6+6+10+5+7+8+8+2+2+10</f>
        <v>64</v>
      </c>
      <c r="D6" s="12">
        <f>(74+71+71+77+77+74+74+72+71+66+71+76+70+77+79+77+71+70+75+70+73+80+75+71+69+72+68+72+72+73+68+75+76+73+71+79+70+74+76+67+78+76+74+71+71+80+83+78+81+70+76+74+71+69+74+73+70+71+71+78+72+76+76+72)/64</f>
        <v>73.46875</v>
      </c>
      <c r="E6" s="12">
        <f>(75+72+72+78+78+75+74+72+71+66+72+76+70+77+79+77+71+70+75+70+73+80+75+71+69+72+68+72+72+73+68+75+76+73+71+78+69+73+75+66+78+75+74+71+70+79+81+78+80+69+75+74+69+67+73+72+69+70+71+78+72+76+75+71)/64</f>
        <v>73.21875</v>
      </c>
      <c r="F6" s="13">
        <f>11+14+17+17+15+21+12+4+5+21</f>
        <v>137</v>
      </c>
      <c r="G6" s="14">
        <f>F6/C6</f>
        <v>2.140625</v>
      </c>
      <c r="H6" s="13">
        <f>1+1+1+1+1</f>
        <v>5</v>
      </c>
      <c r="I6" s="13">
        <f>1+3+2+3+2+2+4+3</f>
        <v>20</v>
      </c>
      <c r="J6" s="13">
        <f>3+2+3+1</f>
        <v>9</v>
      </c>
      <c r="K6" s="13">
        <f>I6-J6</f>
        <v>11</v>
      </c>
      <c r="L6" s="15">
        <f>0+1+2+1+1+1</f>
        <v>6</v>
      </c>
      <c r="M6" s="14">
        <f>L6/C6</f>
        <v>9.375E-2</v>
      </c>
      <c r="N6" s="13">
        <f>0+1+2+1+2+1+2+1</f>
        <v>10</v>
      </c>
      <c r="O6" s="14">
        <f>N6/C6</f>
        <v>0.15625</v>
      </c>
      <c r="P6" s="14">
        <f>9.25-4+5.75-5.5-11-1+9.5+3.75-7+3.75</f>
        <v>3.5</v>
      </c>
      <c r="Q6" s="13">
        <f>4+4+7+4+2+8+11+1+7</f>
        <v>48</v>
      </c>
      <c r="R6" s="14">
        <f>Q6/C6</f>
        <v>0.75</v>
      </c>
      <c r="S6" s="16">
        <f>2-4-6-1+3+2-4-2-2+1+5</f>
        <v>-6</v>
      </c>
    </row>
    <row r="7" spans="1:19" x14ac:dyDescent="0.25">
      <c r="A7" s="9"/>
      <c r="B7" s="29" t="s">
        <v>22</v>
      </c>
      <c r="C7" s="11">
        <f>4+2+4+6+7+4+9+9+3+4+5+4</f>
        <v>61</v>
      </c>
      <c r="D7" s="12">
        <f>(76+85+77+71+80+79+81+78+73+80+75+77+80+74+77+80+76+78+81+84+79+80+79+80+80+83+81+79+75+79+80+79+80+81+83+81+78+75+80+82+79+85+76+79+77+75+76+81+77+73+86+78+80+79+81+73+72+75+77+78+78)/61</f>
        <v>78.540983606557376</v>
      </c>
      <c r="E7" s="12">
        <f>(71+80+71+66+75+74+74+71+66+74+69+71+74+68+71+75+70+73+75+78+73+75+73+75+75+78+76+73+69+73+74+73+74+75+77+75+72+69+74+76+73+79+70+72+71+69+70+75+71+67+80+72+80+74+76+68+68+71+73+74+74)/61</f>
        <v>72.983606557377044</v>
      </c>
      <c r="F7" s="13">
        <f>4+3+7+7+13+5+15+17+4+5+7+3</f>
        <v>90</v>
      </c>
      <c r="G7" s="14">
        <f>F7/C7</f>
        <v>1.4754098360655739</v>
      </c>
      <c r="H7" s="11">
        <f>0</f>
        <v>0</v>
      </c>
      <c r="I7" s="13">
        <f>1+1+2+1+5+1+1+2+1+2</f>
        <v>17</v>
      </c>
      <c r="J7" s="13">
        <f>0+2+1+3+4+4+2</f>
        <v>16</v>
      </c>
      <c r="K7" s="13">
        <f>I7-J7</f>
        <v>1</v>
      </c>
      <c r="L7" s="15">
        <f>0</f>
        <v>0</v>
      </c>
      <c r="M7" s="14">
        <f>L7/C7</f>
        <v>0</v>
      </c>
      <c r="N7" s="13">
        <f>1+1+2+1+1+1+1+2</f>
        <v>10</v>
      </c>
      <c r="O7" s="14">
        <f>N7/C7</f>
        <v>0.16393442622950818</v>
      </c>
      <c r="P7" s="14">
        <f>-2.5+1-0.75-5.25-6.5+0-2.75-7.75-5-11+2.5+1.25</f>
        <v>-36.75</v>
      </c>
      <c r="Q7" s="13">
        <f>4+1+6+8+17+11+18+19+6+10+12+6</f>
        <v>118</v>
      </c>
      <c r="R7" s="14">
        <f>Q7/C7</f>
        <v>1.9344262295081966</v>
      </c>
      <c r="S7" s="16">
        <f>3-1+1+7+2+0-7+4+3+0+3+2</f>
        <v>17</v>
      </c>
    </row>
    <row r="8" spans="1:19" x14ac:dyDescent="0.25">
      <c r="A8" s="9"/>
      <c r="B8" s="10" t="s">
        <v>34</v>
      </c>
      <c r="C8" s="11">
        <f>3+3+8+3+6+4+5+6+2+4+6+8</f>
        <v>58</v>
      </c>
      <c r="D8" s="12">
        <f>(83+75+73+79+71+74+74+75+77+81+72+75+78+77+74+69+71+72+72+77+80+73+74+84+73+82+81+78+79+80+87+83+79+80+77+81+77+71+83+77+74+84+75+74+74+81+70+71+74+75+70+78+71+73+75+75+72+83)/58</f>
        <v>76.327586206896555</v>
      </c>
      <c r="E8" s="12">
        <f>(81+73+71+77+69+73+72+73+75+79+69+73+76+75+72+67+69+70+70+75+78+71+72+81+70+79+78+75+75+75+82+78+74+75+72+76+71+65+78+72+69+80+70+69+71+77+67+69+72+73+68+77+70+72+74+74+71+82)/58</f>
        <v>73.465517241379317</v>
      </c>
      <c r="F8" s="13">
        <f>7+10+18+5+11+3+2+17+1+10+8+19</f>
        <v>111</v>
      </c>
      <c r="G8" s="14">
        <f>F8/C8</f>
        <v>1.9137931034482758</v>
      </c>
      <c r="H8" s="11">
        <f>0+1+1</f>
        <v>2</v>
      </c>
      <c r="I8" s="11">
        <f>1+2+5+2+2+1+3+4+2</f>
        <v>22</v>
      </c>
      <c r="J8" s="13">
        <f>1+1+2+4+2+1+1</f>
        <v>12</v>
      </c>
      <c r="K8" s="13">
        <f>I8-J8</f>
        <v>10</v>
      </c>
      <c r="L8" s="15">
        <f>0+1</f>
        <v>1</v>
      </c>
      <c r="M8" s="14">
        <f>L8/C8</f>
        <v>1.7241379310344827E-2</v>
      </c>
      <c r="N8" s="11">
        <f>0+1+1+2+1+2+2+1</f>
        <v>10</v>
      </c>
      <c r="O8" s="14">
        <f>N8/C8</f>
        <v>0.17241379310344829</v>
      </c>
      <c r="P8" s="14">
        <f>2+1.75+2-1.25-5.25+6+12.75-9.5+1.25-6.75-18.5+6.25</f>
        <v>-9.25</v>
      </c>
      <c r="Q8" s="13">
        <f>5+2+9+6+12+17+11+3+8+6+9</f>
        <v>88</v>
      </c>
      <c r="R8" s="14">
        <f>Q8/C8</f>
        <v>1.5172413793103448</v>
      </c>
      <c r="S8" s="16">
        <f>-2+1-1+4-1-7-3+5-2-1+5-9</f>
        <v>-11</v>
      </c>
    </row>
    <row r="9" spans="1:19" x14ac:dyDescent="0.25">
      <c r="A9" s="9"/>
      <c r="B9" s="10" t="s">
        <v>40</v>
      </c>
      <c r="C9" s="11">
        <f>4+4+3+7+4+2+6+7+5+5+6+4</f>
        <v>57</v>
      </c>
      <c r="D9" s="12">
        <f>(82+74+79+82+80+75+73+80+80+81+80+75+79+80+75+78+77+85+77+76+77+75+82+78+80+86+82+80+73+74+76+77+78+83+82+77+79+85+76+81+83+83+81+83+77+83+79+81+81+84+80+82+78+78+77+76+73)/57</f>
        <v>79.087719298245617</v>
      </c>
      <c r="E9" s="12">
        <f>(77+68+73+76+74+69+68+75+75+75+74+69+73+74+69+73+72+80+72+70+71+69+77+73+75+81+77+76+69+70+72+73+74+80+79+73+75+81+71+76+78+78+76+77+72+78+74+74+74+78+73+75+71+71+70+70+67)/57</f>
        <v>73.754385964912274</v>
      </c>
      <c r="F9" s="13">
        <f>4+5+1+7+7+3+4+7+8+6+4+8</f>
        <v>64</v>
      </c>
      <c r="G9" s="14">
        <f>F9/C9</f>
        <v>1.1228070175438596</v>
      </c>
      <c r="H9" s="11">
        <f>0+1</f>
        <v>1</v>
      </c>
      <c r="I9" s="13">
        <f>0+1+2+1+1+1+1</f>
        <v>7</v>
      </c>
      <c r="J9" s="13">
        <f>1+5+2+3+3+3+1</f>
        <v>18</v>
      </c>
      <c r="K9" s="13">
        <f>I9-J9</f>
        <v>-11</v>
      </c>
      <c r="L9" s="15">
        <f>0</f>
        <v>0</v>
      </c>
      <c r="M9" s="14">
        <f>L9/C9</f>
        <v>0</v>
      </c>
      <c r="N9" s="13">
        <f>1+2+2+1+1+1</f>
        <v>8</v>
      </c>
      <c r="O9" s="14">
        <f>N9/C9</f>
        <v>0.14035087719298245</v>
      </c>
      <c r="P9" s="14">
        <f>3-6.25+0.75-5.75-5.25+2.5+7.5+0.25+16.25+9+8-9.25</f>
        <v>20.75</v>
      </c>
      <c r="Q9" s="13">
        <f>7+2+2+13+5+3+10+12+16+12+13+6</f>
        <v>101</v>
      </c>
      <c r="R9" s="14">
        <f>Q9/C9</f>
        <v>1.7719298245614035</v>
      </c>
      <c r="S9" s="16">
        <f>-4+1-5-5+2+1+2+1-5+2-1+5</f>
        <v>-6</v>
      </c>
    </row>
    <row r="10" spans="1:19" x14ac:dyDescent="0.25">
      <c r="A10" s="9"/>
      <c r="B10" s="29" t="s">
        <v>20</v>
      </c>
      <c r="C10" s="11">
        <f>2+2+2+5+9+3+8+6+5+3+3+5</f>
        <v>53</v>
      </c>
      <c r="D10" s="12">
        <f>(76+76+71+78+80+75+79+80+74+77+75+75+79+77+77+77+83+77+78+87+82+75+78+83+76+75+78+81+73+77+69+69+77+71+78+72+76+79+73+76+76+76+78+82+72+85+72+70+79+77+79+73+81)/53</f>
        <v>76.773584905660371</v>
      </c>
      <c r="E10" s="12">
        <f>(70+71+66+73+73+68+73+74+68+71+69+71+74+73+72+72+78+72+73+82+78+70+73+78+71+70+73+76+68+72+64+65+74+68+75+69+73+76+70+73+73+73+75+79+69+82+69+67+76+73+75+69+78)/53</f>
        <v>72.396226415094333</v>
      </c>
      <c r="F10" s="13">
        <f>4+4+2+8+15+6+12+15+10+7+5+7</f>
        <v>95</v>
      </c>
      <c r="G10" s="14">
        <f>F10/C10</f>
        <v>1.7924528301886793</v>
      </c>
      <c r="H10" s="11">
        <f>0+2</f>
        <v>2</v>
      </c>
      <c r="I10" s="11">
        <f>0+1+1+2+1+1+3+2</f>
        <v>11</v>
      </c>
      <c r="J10" s="13">
        <f>0+1+1+1+4+1+2+1+3</f>
        <v>14</v>
      </c>
      <c r="K10" s="13">
        <f>I10-J10</f>
        <v>-3</v>
      </c>
      <c r="L10" s="15">
        <f>0+1+1</f>
        <v>2</v>
      </c>
      <c r="M10" s="14">
        <f>L10/C10</f>
        <v>3.7735849056603772E-2</v>
      </c>
      <c r="N10" s="11">
        <f>0+1+1+2+2+3+1+2+1</f>
        <v>13</v>
      </c>
      <c r="O10" s="14">
        <f>N10/C10</f>
        <v>0.24528301886792453</v>
      </c>
      <c r="P10" s="14">
        <f>-2.5-4.25-3.5-9.25+2.25-7.25-17.5-16.25-3.75+3-1.5+6.5</f>
        <v>-54</v>
      </c>
      <c r="Q10" s="13">
        <f>1+2+2+11+20+7+12+6+8+6+5+8</f>
        <v>88</v>
      </c>
      <c r="R10" s="14">
        <f>Q10/C10</f>
        <v>1.6603773584905661</v>
      </c>
      <c r="S10" s="16">
        <f>3+0+5-2+3+0+6+4-2+0+2-4</f>
        <v>15</v>
      </c>
    </row>
    <row r="11" spans="1:19" x14ac:dyDescent="0.25">
      <c r="A11" s="9"/>
      <c r="B11" s="30" t="s">
        <v>33</v>
      </c>
      <c r="C11" s="13">
        <f>1+3+2+7+6+2+7+9+3+4+1+5</f>
        <v>50</v>
      </c>
      <c r="D11" s="12">
        <f>(77+71+71+73+72+68+66+69+65+72+69+74+71+73+76+78+75+72+71+70+81+70+70+75+75+72+81+71+73+69+71+69+69+69+77+72+71+73+74+72+74+76+76+70+69+70+69+70+69+76)/50</f>
        <v>72.12</v>
      </c>
      <c r="E11" s="12">
        <f>(77+72+72+74+73+69+67+70+66+74+71+76+73+75+78+80+77+74+73+72+82+71+70+75+75+72+81+71+73+69+71+69+69+69+77+72+71+73+74+72+74+76+76+70+69+70+70+71+70+77)/50</f>
        <v>72.84</v>
      </c>
      <c r="F11" s="13">
        <f>2+9+5+26+11+6+15+30+12+5+3+16</f>
        <v>140</v>
      </c>
      <c r="G11" s="14">
        <f>F11/C11</f>
        <v>2.8</v>
      </c>
      <c r="H11" s="11">
        <f>0+1+1+1</f>
        <v>3</v>
      </c>
      <c r="I11" s="13">
        <f>0+2+1+3+4+1+4+2+2</f>
        <v>19</v>
      </c>
      <c r="J11" s="13">
        <f>0+1+1+4+1+1+1</f>
        <v>9</v>
      </c>
      <c r="K11" s="13">
        <f>I11-J11</f>
        <v>10</v>
      </c>
      <c r="L11" s="15">
        <f>0+1+4+4+1+2</f>
        <v>12</v>
      </c>
      <c r="M11" s="14">
        <f>L11/C11</f>
        <v>0.24</v>
      </c>
      <c r="N11" s="11">
        <f>0+1+2+4+1</f>
        <v>8</v>
      </c>
      <c r="O11" s="14">
        <f>N11/C11</f>
        <v>0.16</v>
      </c>
      <c r="P11" s="14">
        <f>-0.5-1+0-9.25+4.75+3.75-5-16.25-1.5-3.75+0.5-7.75</f>
        <v>-36</v>
      </c>
      <c r="Q11" s="13">
        <f>2+2+2+2+7+2+4+8+4+2</f>
        <v>35</v>
      </c>
      <c r="R11" s="14">
        <f>Q11/C11</f>
        <v>0.7</v>
      </c>
      <c r="S11" s="16">
        <f>2-1+4-1-4+0-1-4+0+1+2-2</f>
        <v>-4</v>
      </c>
    </row>
    <row r="12" spans="1:19" x14ac:dyDescent="0.25">
      <c r="A12" s="9"/>
      <c r="B12" s="30" t="s">
        <v>23</v>
      </c>
      <c r="C12" s="11">
        <f>5+2+3+3+3+5+6+11+3+2+2</f>
        <v>45</v>
      </c>
      <c r="D12" s="12">
        <f>(76+71+72+77+80+74+75+77+75+84+79+75+80+74+81+78+74+77+73+75+73+72+72+78+73+75+70+78+76+73+77+81+73+73+75+92+78+82+77+71+74+75+74+79+78)/45</f>
        <v>76.13333333333334</v>
      </c>
      <c r="E12" s="12">
        <f>(71+67+67+73+75+69+71+73+71+80+75+71+76+70+77+74+70+73+69+71+69+69+69+75+70+72+67+76+73+70+75+79+71+71+73+91+75+79+74+68+71+72+71+76+74)/45</f>
        <v>72.733333333333334</v>
      </c>
      <c r="F12" s="13">
        <f>7+5+5+4+5+6+11+16+7+6+3</f>
        <v>75</v>
      </c>
      <c r="G12" s="14">
        <f>F12/C12</f>
        <v>1.6666666666666667</v>
      </c>
      <c r="H12" s="13">
        <f>0+1</f>
        <v>1</v>
      </c>
      <c r="I12" s="13">
        <f>2+1+1+2+1+1+1</f>
        <v>9</v>
      </c>
      <c r="J12" s="13">
        <f>1+1+2+3+1</f>
        <v>8</v>
      </c>
      <c r="K12" s="13">
        <f>I12-J12</f>
        <v>1</v>
      </c>
      <c r="L12" s="15">
        <f>0</f>
        <v>0</v>
      </c>
      <c r="M12" s="14">
        <f>L12/C12</f>
        <v>0</v>
      </c>
      <c r="N12" s="13">
        <f>2+1+2+3+1</f>
        <v>9</v>
      </c>
      <c r="O12" s="14">
        <f>N12/C12</f>
        <v>0.2</v>
      </c>
      <c r="P12" s="14">
        <f>1.5-0.5+4.5+2.25+4-14.25-16.25+22.25-9.25-2.5+3.75</f>
        <v>-4.5</v>
      </c>
      <c r="Q12" s="13">
        <f>5+1+6+6+3+4+5+19+3+1+3</f>
        <v>56</v>
      </c>
      <c r="R12" s="14">
        <f>Q12/C12</f>
        <v>1.2444444444444445</v>
      </c>
      <c r="S12" s="16">
        <f>0+2-3-4+3+6+5-6+6+0+1</f>
        <v>10</v>
      </c>
    </row>
    <row r="13" spans="1:19" x14ac:dyDescent="0.25">
      <c r="A13" s="9"/>
      <c r="B13" s="10" t="s">
        <v>30</v>
      </c>
      <c r="C13" s="13">
        <f>1+5+5+6+1+3+4+4+7+3+3+3</f>
        <v>45</v>
      </c>
      <c r="D13" s="12">
        <f>(76+77+80+76+79+74+80+84+82+76+81+80+77+77+77+81+85+80+81+85+79+88+77+80+75+82+80+81+85+82+84+75+83+79+78+84+79+88+81+77+78+76+79+81+81)/45</f>
        <v>80</v>
      </c>
      <c r="E13" s="12">
        <f>(72+73+76+72+75+69+75+79+77+71+76+75+72+72+71+75+79+74+74+78+72+81+70+73+67+74+72+73+77+74+76+67+75+71+70+76+71+80+73+69+71+69+72+74+74)/45</f>
        <v>73.466666666666669</v>
      </c>
      <c r="F13" s="13">
        <f>3+8+4+3+1+4+11+4+6+3+7+3</f>
        <v>57</v>
      </c>
      <c r="G13" s="14">
        <f>F13/C13</f>
        <v>1.2666666666666666</v>
      </c>
      <c r="H13" s="11">
        <f>0+1</f>
        <v>1</v>
      </c>
      <c r="I13" s="13">
        <f>0+2+1+1+3+1</f>
        <v>8</v>
      </c>
      <c r="J13" s="11">
        <f>0+1+2+2+1+4+4+4+1+1</f>
        <v>20</v>
      </c>
      <c r="K13" s="13">
        <f>I13-J13</f>
        <v>-12</v>
      </c>
      <c r="L13" s="15">
        <f>0</f>
        <v>0</v>
      </c>
      <c r="M13" s="14">
        <f>L13/C13</f>
        <v>0</v>
      </c>
      <c r="N13" s="13">
        <f>0+1+1+1+2</f>
        <v>5</v>
      </c>
      <c r="O13" s="14">
        <f>N13/C13</f>
        <v>0.1111111111111111</v>
      </c>
      <c r="P13" s="14">
        <f>-0.25+6+7+1.5+0.25+6+1.75-2.25-4+0-0.25+6.25</f>
        <v>22</v>
      </c>
      <c r="Q13" s="13">
        <f>4+8+14+13+2+9+17+17+19+13+7+7</f>
        <v>130</v>
      </c>
      <c r="R13" s="14">
        <f>Q13/C13</f>
        <v>2.8888888888888888</v>
      </c>
      <c r="S13" s="16">
        <f>1-1-2-1+0-2-2+3+5-2-1-1</f>
        <v>-3</v>
      </c>
    </row>
    <row r="14" spans="1:19" x14ac:dyDescent="0.25">
      <c r="A14" s="9"/>
      <c r="B14" s="10" t="s">
        <v>29</v>
      </c>
      <c r="C14" s="11">
        <f>2+3+2+5+6+3+4+4+4+3+4+2</f>
        <v>42</v>
      </c>
      <c r="D14" s="12">
        <f>(82+72+78+77+75+80+78+81+80+80+85+83+85+91+87+89+85+77+78+80+84+77+83+85+80+72+77+78+84+91+73+81+80+78+78+79+83+79+76+74+76+80)/42</f>
        <v>80.261904761904759</v>
      </c>
      <c r="E14" s="12">
        <f>(74+64+71+70+68+71+70+73+72+72+77+75+77+83+79+81+77+69+70+72+76+69+75+76+71+63+69+70+76+84+66+74+73+71+71+72+77+73+70+68+71+75)/42</f>
        <v>72.738095238095241</v>
      </c>
      <c r="F14" s="13">
        <f>3+5+4+4+2+3+2+5+5+4+6</f>
        <v>43</v>
      </c>
      <c r="G14" s="14">
        <f>F14/C14</f>
        <v>1.0238095238095237</v>
      </c>
      <c r="H14" s="11">
        <f>0</f>
        <v>0</v>
      </c>
      <c r="I14" s="13">
        <f>0+1+1+2+1+1+1+1</f>
        <v>8</v>
      </c>
      <c r="J14" s="13">
        <f>0+1+1+5+2+3+2+1</f>
        <v>15</v>
      </c>
      <c r="K14" s="13">
        <f>I14-J14</f>
        <v>-7</v>
      </c>
      <c r="L14" s="15">
        <f>0</f>
        <v>0</v>
      </c>
      <c r="M14" s="14">
        <f>L14/C14</f>
        <v>0</v>
      </c>
      <c r="N14" s="13">
        <f>1+1+1+1+2+1+1</f>
        <v>8</v>
      </c>
      <c r="O14" s="14">
        <f>N14/C14</f>
        <v>0.19047619047619047</v>
      </c>
      <c r="P14" s="14">
        <f>-5.25-10.25-1+3+14-3.5-1-13+7-4.5+3.5+5</f>
        <v>-6</v>
      </c>
      <c r="Q14" s="13">
        <f>3+4+4+12+21+7+12+6+11+6+10+2</f>
        <v>98</v>
      </c>
      <c r="R14" s="14">
        <f>Q14/C14</f>
        <v>2.3333333333333335</v>
      </c>
      <c r="S14" s="16">
        <f>0+1+1+3-5+0+2+2+0+4-1+2</f>
        <v>9</v>
      </c>
    </row>
    <row r="15" spans="1:19" x14ac:dyDescent="0.25">
      <c r="A15" s="9"/>
      <c r="B15" s="10" t="s">
        <v>25</v>
      </c>
      <c r="C15" s="11">
        <f>3+3+3+4+2+6+5+5+5+1+4</f>
        <v>41</v>
      </c>
      <c r="D15" s="12">
        <f>(84+79+81+83+78+78+82+79+76+81+85+85+85+78+79+79+82+77+78+81+79+75+75+79+77+78+75+73+79+76+80+78+78+83+80+76+75+79+78+77+76)/41</f>
        <v>78.926829268292678</v>
      </c>
      <c r="E15" s="12">
        <f>(77+72+74+76+71+71+74+71+69+74+79+79+80+73+74+75+77+72+73+76+74+70+70+75+72+74+70+68+75+72+75+72+73+78+75+71+69+73+72+71+70)/41</f>
        <v>73.317073170731703</v>
      </c>
      <c r="F15" s="13">
        <f>1+2+5+2+4+3+4+4+5+3</f>
        <v>33</v>
      </c>
      <c r="G15" s="14">
        <f>F15/C15</f>
        <v>0.80487804878048785</v>
      </c>
      <c r="H15" s="11">
        <f>0</f>
        <v>0</v>
      </c>
      <c r="I15" s="13">
        <f>0+1+1+1</f>
        <v>3</v>
      </c>
      <c r="J15" s="13">
        <f>2+1+2+2</f>
        <v>7</v>
      </c>
      <c r="K15" s="13">
        <f>I15-J15</f>
        <v>-4</v>
      </c>
      <c r="L15" s="15">
        <f>0</f>
        <v>0</v>
      </c>
      <c r="M15" s="14">
        <f>L15/C15</f>
        <v>0</v>
      </c>
      <c r="N15" s="11">
        <f>0+1+1+1</f>
        <v>3</v>
      </c>
      <c r="O15" s="14">
        <f>N15/C15</f>
        <v>7.3170731707317069E-2</v>
      </c>
      <c r="P15" s="14">
        <f>3.75-4.25-4.5+15.25+5.75+2.25-4-14-1.25-1-7.75</f>
        <v>-9.75</v>
      </c>
      <c r="Q15" s="13">
        <f>7+2+4+8+2+9+6+2+9+4</f>
        <v>53</v>
      </c>
      <c r="R15" s="14">
        <f>Q15/C15</f>
        <v>1.2926829268292683</v>
      </c>
      <c r="S15" s="16">
        <f>-3+1+1+0-2+2+5+2-3+1-4</f>
        <v>0</v>
      </c>
    </row>
    <row r="16" spans="1:19" x14ac:dyDescent="0.25">
      <c r="A16" s="9"/>
      <c r="B16" s="10" t="s">
        <v>24</v>
      </c>
      <c r="C16" s="11">
        <f>1+2+5+4+1+5+4+3+4+2+3</f>
        <v>34</v>
      </c>
      <c r="D16" s="12">
        <f>(79+78+85+81+75+78+80+82+77+77+81+79+84+77+84+79+85+79+81+74+79+78+77+82+85+86+75+79+88+81+73+79+78+81)/34</f>
        <v>79.882352941176464</v>
      </c>
      <c r="E16" s="12">
        <f>(73+71+78+74+68+71+73+75+70+70+74+72+77+70+77+72+78+82+74+67+72+72+71+76+78+79+68+72+81+74+66+73+72+75)/34</f>
        <v>73.382352941176464</v>
      </c>
      <c r="F16" s="13">
        <f>3+6+1+1+3+6+9+3+5+2+7</f>
        <v>46</v>
      </c>
      <c r="G16" s="14">
        <f>F16/C16</f>
        <v>1.3529411764705883</v>
      </c>
      <c r="H16" s="11">
        <f>0+1</f>
        <v>1</v>
      </c>
      <c r="I16" s="13">
        <f>0+1+1+1</f>
        <v>3</v>
      </c>
      <c r="J16" s="13">
        <f>0+2+2+1+3+1+1</f>
        <v>10</v>
      </c>
      <c r="K16" s="13">
        <f>I16-J16</f>
        <v>-7</v>
      </c>
      <c r="L16" s="15">
        <f>0</f>
        <v>0</v>
      </c>
      <c r="M16" s="14">
        <f>L16/C16</f>
        <v>0</v>
      </c>
      <c r="N16" s="13">
        <f>1+1+1+1</f>
        <v>4</v>
      </c>
      <c r="O16" s="14">
        <f>N16/C16</f>
        <v>0.11764705882352941</v>
      </c>
      <c r="P16" s="14">
        <f>1.75+0.25-4.25-6.5+0.25-6-8.25+2.75-3.25+0.25+1.25</f>
        <v>-21.75</v>
      </c>
      <c r="Q16" s="13">
        <f>7+10+4+6+3+12+8+8+14+3+7</f>
        <v>82</v>
      </c>
      <c r="R16" s="14">
        <f>Q16/C16</f>
        <v>2.4117647058823528</v>
      </c>
      <c r="S16" s="16">
        <f>2-3+5+0+2+2+2-3+6-2-1</f>
        <v>10</v>
      </c>
    </row>
    <row r="17" spans="1:20" x14ac:dyDescent="0.25">
      <c r="A17" s="9"/>
      <c r="B17" s="10" t="s">
        <v>26</v>
      </c>
      <c r="C17" s="11">
        <f>1+5+4+5+4+4+4+2+3+1</f>
        <v>33</v>
      </c>
      <c r="D17" s="12">
        <f>(78+69+75+73+80+81+70+75+78+73+76+81+73+76+75+84+73+80+73+76+86+77+80+73+77+78+85+74+81+82+79+82+82)/33</f>
        <v>77.424242424242422</v>
      </c>
      <c r="E17" s="12">
        <f>(74+65+71+70+77+78+67+72+75+70+73+78+70+74+73+81+70+77+70+73+84+75+78+69+73+74+81+71+77+78+75+77+77)/33</f>
        <v>74.151515151515156</v>
      </c>
      <c r="F17" s="13">
        <f>11+10+9+2+5+5+6+4+4+1</f>
        <v>57</v>
      </c>
      <c r="G17" s="14">
        <f>F17/C17</f>
        <v>1.7272727272727273</v>
      </c>
      <c r="H17" s="11">
        <f>0+1+1</f>
        <v>2</v>
      </c>
      <c r="I17" s="13">
        <f>1+1+1</f>
        <v>3</v>
      </c>
      <c r="J17" s="13">
        <f>0+1+5+2+1+1+1</f>
        <v>11</v>
      </c>
      <c r="K17" s="13">
        <f>I17-J17</f>
        <v>-8</v>
      </c>
      <c r="L17" s="15">
        <f>1</f>
        <v>1</v>
      </c>
      <c r="M17" s="14">
        <f>L17/C17</f>
        <v>3.0303030303030304E-2</v>
      </c>
      <c r="N17" s="13">
        <f>1+1+1</f>
        <v>3</v>
      </c>
      <c r="O17" s="14">
        <f>N17/C17</f>
        <v>9.0909090909090912E-2</v>
      </c>
      <c r="P17" s="14">
        <f>-1-9-3.25+5.5+7.25+8.75+4.5-1.5+8+4.5</f>
        <v>23.75</v>
      </c>
      <c r="Q17" s="13">
        <f>9+4+5+3+8+9+10+3+6+4</f>
        <v>61</v>
      </c>
      <c r="R17" s="14">
        <f>Q17/C17</f>
        <v>1.8484848484848484</v>
      </c>
      <c r="S17" s="16">
        <f>2+5+0-2+0-1+2+2-4-1</f>
        <v>3</v>
      </c>
    </row>
    <row r="18" spans="1:20" x14ac:dyDescent="0.25">
      <c r="A18" s="9"/>
      <c r="B18" s="29" t="s">
        <v>21</v>
      </c>
      <c r="C18" s="11">
        <f>3+5+3+5+9+3+4</f>
        <v>32</v>
      </c>
      <c r="D18" s="12">
        <f>(70+63+72+67+66+75+69+76+68+70+70+68+70+61+70+68+66+73+70+64+71+75+74+73+74+75+78+78+69+75+72+69)/32</f>
        <v>70.59375</v>
      </c>
      <c r="E18" s="12">
        <f>(72+65+74+70+68+77+71+78+71+73+73+71+73+64+74+71+69+77+74+68+75+79+78+77+77+77+79+78+69+72+75+69)/32</f>
        <v>73.0625</v>
      </c>
      <c r="F18" s="13">
        <f>14+16+10+21+28+2+11</f>
        <v>102</v>
      </c>
      <c r="G18" s="14">
        <f>F18/C18</f>
        <v>3.1875</v>
      </c>
      <c r="H18" s="11">
        <f>1+1+1</f>
        <v>3</v>
      </c>
      <c r="I18" s="13">
        <f>1+5+1+2+5+1</f>
        <v>15</v>
      </c>
      <c r="J18" s="13">
        <f>1+1</f>
        <v>2</v>
      </c>
      <c r="K18" s="13">
        <f>I18-J18</f>
        <v>13</v>
      </c>
      <c r="L18" s="15">
        <f>1+3+1+2+2+2</f>
        <v>11</v>
      </c>
      <c r="M18" s="14">
        <f>L18/C18</f>
        <v>0.34375</v>
      </c>
      <c r="N18" s="13">
        <f>1+1+1+2+2</f>
        <v>7</v>
      </c>
      <c r="O18" s="14">
        <f>N18/C18</f>
        <v>0.21875</v>
      </c>
      <c r="P18" s="14">
        <f>-4.5-11.75-6.25-17.5+17.25+6-6.5</f>
        <v>-23.25</v>
      </c>
      <c r="Q18" s="13">
        <f>3+4+1+3+1+1</f>
        <v>13</v>
      </c>
      <c r="R18" s="14">
        <f>Q18/C18</f>
        <v>0.40625</v>
      </c>
      <c r="S18" s="16">
        <f>1+4+3+3+5+0-1</f>
        <v>15</v>
      </c>
    </row>
    <row r="19" spans="1:20" x14ac:dyDescent="0.25">
      <c r="A19" s="9"/>
      <c r="B19" s="10" t="s">
        <v>38</v>
      </c>
      <c r="C19" s="11">
        <f>1+5+7+3+1+1+3+5+5</f>
        <v>31</v>
      </c>
      <c r="D19" s="12">
        <f>(86+92+79+95+90+85+81+86+75+84+86+82+83+88+80+86+84+84+87+79+77+78+80+83+71+77+84+84+77+75+78)/31</f>
        <v>82.451612903225808</v>
      </c>
      <c r="E19" s="12">
        <f>(75+82+69+86+81+76+73+77+66+75+77+73+74+80+72+78+78+77+77+68+67+68+71+74+62+69+77+77+70+68+72)/31</f>
        <v>73.838709677419359</v>
      </c>
      <c r="F19" s="13">
        <f>1+4+12+2+2+1+4+11+3</f>
        <v>40</v>
      </c>
      <c r="G19" s="14">
        <f>F19/C19</f>
        <v>1.2903225806451613</v>
      </c>
      <c r="H19" s="11">
        <f>0</f>
        <v>0</v>
      </c>
      <c r="I19" s="13">
        <f>0+1+1+1</f>
        <v>3</v>
      </c>
      <c r="J19" s="13">
        <f>0+1+9+3+4+1+4</f>
        <v>22</v>
      </c>
      <c r="K19" s="13">
        <f>I19-J19</f>
        <v>-19</v>
      </c>
      <c r="L19" s="15">
        <f>0</f>
        <v>0</v>
      </c>
      <c r="M19" s="14">
        <f>L19/C19</f>
        <v>0</v>
      </c>
      <c r="N19" s="13">
        <f>0+1+1+2+3+1</f>
        <v>8</v>
      </c>
      <c r="O19" s="14">
        <f>N19/C19</f>
        <v>0.25806451612903225</v>
      </c>
      <c r="P19" s="14">
        <f>1.5+15.5-8.25+4.5+4.75+5.75-6.25-18+1.25</f>
        <v>0.75</v>
      </c>
      <c r="Q19" s="13">
        <f>6+27+31+15+4+5+8+11+9</f>
        <v>116</v>
      </c>
      <c r="R19" s="14">
        <f>Q19/C19</f>
        <v>3.7419354838709675</v>
      </c>
      <c r="S19" s="16">
        <f>-1-5-2-2+0-1+0+4+3</f>
        <v>-4</v>
      </c>
    </row>
    <row r="20" spans="1:20" x14ac:dyDescent="0.25">
      <c r="A20" s="9"/>
      <c r="B20" s="10" t="s">
        <v>28</v>
      </c>
      <c r="C20" s="11">
        <f>2+3+2+6+2+5+3+1+1+2+1</f>
        <v>28</v>
      </c>
      <c r="D20" s="12">
        <f>(73+71+75+70+70+78+76+65+74+75+76+69+78+69+71+71+78+69+72+76+70+78+74+70+75+73+69+73)/28</f>
        <v>72.785714285714292</v>
      </c>
      <c r="E20" s="12">
        <f>(73+71+74+69+69+77+76+65+76+76+77+70+79+71+73+73+80+71+73+77+71+79+75+71+75+73+69+73)/28</f>
        <v>73.428571428571431</v>
      </c>
      <c r="F20" s="13">
        <f>7+7+4+18+11+18+8+6+1+5+1</f>
        <v>86</v>
      </c>
      <c r="G20" s="14">
        <f>F20/C20</f>
        <v>3.0714285714285716</v>
      </c>
      <c r="H20" s="11">
        <f>0+1+1+1</f>
        <v>3</v>
      </c>
      <c r="I20" s="13">
        <f>2+2+4+4+2+1+1+2</f>
        <v>18</v>
      </c>
      <c r="J20" s="13">
        <f>0+1+2+1+1+1</f>
        <v>6</v>
      </c>
      <c r="K20" s="13">
        <f>I20-J20</f>
        <v>12</v>
      </c>
      <c r="L20" s="15">
        <f>0+2+1+1+1</f>
        <v>5</v>
      </c>
      <c r="M20" s="14">
        <f>L20/C20</f>
        <v>0.17857142857142858</v>
      </c>
      <c r="N20" s="13">
        <f>0+2+1+1</f>
        <v>4</v>
      </c>
      <c r="O20" s="14">
        <f>N20/C20</f>
        <v>0.14285714285714285</v>
      </c>
      <c r="P20" s="14">
        <f>-0.25-8+5.25+0.25+0+14.75-2+0-3.5+3.5+0.5</f>
        <v>10.5</v>
      </c>
      <c r="Q20" s="13">
        <f>1+2+5+6+3+6+5+1+1+1</f>
        <v>31</v>
      </c>
      <c r="R20" s="14">
        <f>Q20/C20</f>
        <v>1.1071428571428572</v>
      </c>
      <c r="S20" s="16">
        <f>1+3-1+2+3-4-1+1+2+0+0</f>
        <v>6</v>
      </c>
    </row>
    <row r="21" spans="1:20" x14ac:dyDescent="0.25">
      <c r="A21" s="9"/>
      <c r="B21" s="10" t="s">
        <v>36</v>
      </c>
      <c r="C21" s="11">
        <f>3+6+3+2+3+5+3+2</f>
        <v>27</v>
      </c>
      <c r="D21" s="12">
        <f>(82+82+77+82+73+85+82+77+84+81+78+84+80+85+90+78+75+76+85+90+86+80+85+82+74+72+83)/27</f>
        <v>81.037037037037038</v>
      </c>
      <c r="E21" s="12">
        <f>(76+76+71+76+67+80+77+72+79+75+72+78+75+80+84+71+69+70+80+85+81+75+80+77+69+67+78)/27</f>
        <v>75.555555555555557</v>
      </c>
      <c r="F21" s="13">
        <f>4+8+3+2+3+1+4+3</f>
        <v>28</v>
      </c>
      <c r="G21" s="14">
        <f>F21/C21</f>
        <v>1.037037037037037</v>
      </c>
      <c r="H21" s="11">
        <f>0</f>
        <v>0</v>
      </c>
      <c r="I21" s="13">
        <f>0+1</f>
        <v>1</v>
      </c>
      <c r="J21" s="13">
        <f>1+1+1+1+1</f>
        <v>5</v>
      </c>
      <c r="K21" s="13">
        <f>I21-J21</f>
        <v>-4</v>
      </c>
      <c r="L21" s="15">
        <f>0</f>
        <v>0</v>
      </c>
      <c r="M21" s="14">
        <f>L21/C21</f>
        <v>0</v>
      </c>
      <c r="N21" s="13">
        <f>0+1+1+1</f>
        <v>3</v>
      </c>
      <c r="O21" s="14">
        <f>N21/C21</f>
        <v>0.1111111111111111</v>
      </c>
      <c r="P21" s="14">
        <f>0+6+7.5+9.5+6+18+7.75-2.75</f>
        <v>52</v>
      </c>
      <c r="Q21" s="13">
        <f>6+13+10+5+9+18+8+4</f>
        <v>73</v>
      </c>
      <c r="R21" s="14">
        <f>Q21/C21</f>
        <v>2.7037037037037037</v>
      </c>
      <c r="S21" s="16">
        <f>-4-4+2-1-3-4-2+2</f>
        <v>-14</v>
      </c>
    </row>
    <row r="22" spans="1:20" x14ac:dyDescent="0.25">
      <c r="A22" s="9"/>
      <c r="B22" s="30" t="s">
        <v>27</v>
      </c>
      <c r="C22" s="13">
        <f>2+2+1+2+2+6+2+1+6</f>
        <v>24</v>
      </c>
      <c r="D22" s="12">
        <f>(73+64+68+73+67+73+73+70+70+74+68+71+72+72+74+73+71+74+70+76+72+68+66+69)/24</f>
        <v>70.875</v>
      </c>
      <c r="E22" s="12">
        <f>(74+65+69+74+67+75+74+71+72+74+68+71+72+72+74+73+71+75+71+77+72+68+66+70)/24</f>
        <v>71.458333333333329</v>
      </c>
      <c r="F22" s="13">
        <f>10+4+3+5+6+11+6+1+16</f>
        <v>62</v>
      </c>
      <c r="G22" s="14">
        <f>F22/C22</f>
        <v>2.5833333333333335</v>
      </c>
      <c r="H22" s="13">
        <f>0+1</f>
        <v>1</v>
      </c>
      <c r="I22" s="13">
        <f>1+2+1+3+4</f>
        <v>11</v>
      </c>
      <c r="J22" s="13">
        <f>2+1</f>
        <v>3</v>
      </c>
      <c r="K22" s="13">
        <f>I22-J22</f>
        <v>8</v>
      </c>
      <c r="L22" s="15">
        <f>1+1+1+1+3</f>
        <v>7</v>
      </c>
      <c r="M22" s="14">
        <f>L22/C22</f>
        <v>0.29166666666666669</v>
      </c>
      <c r="N22" s="13">
        <f>1+1+1+1+2</f>
        <v>6</v>
      </c>
      <c r="O22" s="14">
        <f>N22/C22</f>
        <v>0.25</v>
      </c>
      <c r="P22" s="14">
        <f>-8-1.75-1.25+1.5-4-9.25-4.5+2-10.75</f>
        <v>-36</v>
      </c>
      <c r="Q22" s="13">
        <f>2+1+1+2+1</f>
        <v>7</v>
      </c>
      <c r="R22" s="14">
        <f>Q22/C22</f>
        <v>0.29166666666666669</v>
      </c>
      <c r="S22" s="16">
        <f>2+0+2-2-1+4-1+0+1</f>
        <v>5</v>
      </c>
    </row>
    <row r="23" spans="1:20" x14ac:dyDescent="0.25">
      <c r="A23" s="9"/>
      <c r="B23" s="10" t="s">
        <v>41</v>
      </c>
      <c r="C23" s="13">
        <f>10+7+3+1+1+1</f>
        <v>23</v>
      </c>
      <c r="D23" s="12">
        <f>(79+78+76+76+75+73+78+77+82+78+77+78+82+78+78+75+74+79+74+72+78+81+79)/23</f>
        <v>77.260869565217391</v>
      </c>
      <c r="E23" s="12">
        <f>(75+74+72+72+71+69+74+72+77+73+73+74+78+74+74+70+70+75+70+68+73+77+75)/23</f>
        <v>73.043478260869563</v>
      </c>
      <c r="F23" s="13">
        <f>14+17+9+1+2+2</f>
        <v>45</v>
      </c>
      <c r="G23" s="14">
        <f>F23/C23</f>
        <v>1.9565217391304348</v>
      </c>
      <c r="H23" s="11">
        <f>0</f>
        <v>0</v>
      </c>
      <c r="I23" s="13">
        <f>3+1</f>
        <v>4</v>
      </c>
      <c r="J23" s="13">
        <f>1+3+1</f>
        <v>5</v>
      </c>
      <c r="K23" s="13">
        <f>I23-J23</f>
        <v>-1</v>
      </c>
      <c r="L23" s="15">
        <f>0</f>
        <v>0</v>
      </c>
      <c r="M23" s="14">
        <f>L23/C23</f>
        <v>0</v>
      </c>
      <c r="N23" s="13">
        <f>1+1</f>
        <v>2</v>
      </c>
      <c r="O23" s="14">
        <f>N23/C23</f>
        <v>8.6956521739130432E-2</v>
      </c>
      <c r="P23" s="14">
        <f>5.75+3-6.5-1.5+0.25-0.25</f>
        <v>0.75</v>
      </c>
      <c r="Q23" s="15">
        <f>14+13+5+1+2+3</f>
        <v>38</v>
      </c>
      <c r="R23" s="14">
        <f>Q23/C23</f>
        <v>1.6521739130434783</v>
      </c>
      <c r="S23" s="27">
        <f>0-1+3-1+1-1</f>
        <v>1</v>
      </c>
    </row>
    <row r="24" spans="1:20" x14ac:dyDescent="0.25">
      <c r="A24" s="9"/>
      <c r="B24" s="10" t="s">
        <v>32</v>
      </c>
      <c r="C24" s="11">
        <f>4+1+1+4+2+6+2</f>
        <v>20</v>
      </c>
      <c r="D24" s="12">
        <f>(85+75+74+76+75+81+78+79+76+77+81+85+80+73+79+75+82+86+76+81)/20</f>
        <v>78.7</v>
      </c>
      <c r="E24" s="12">
        <f>(80+70+69+71+70+76+73+74+71+72+76+80+75+68+74+70+79+81+71+76)/20</f>
        <v>73.8</v>
      </c>
      <c r="F24" s="13">
        <f>7+2+3+5+2+5+2</f>
        <v>26</v>
      </c>
      <c r="G24" s="14">
        <f>F24/C24</f>
        <v>1.3</v>
      </c>
      <c r="H24" s="11">
        <f>0</f>
        <v>0</v>
      </c>
      <c r="I24" s="13">
        <f>1+2</f>
        <v>3</v>
      </c>
      <c r="J24" s="13">
        <f>0+1+1+1+2+1</f>
        <v>6</v>
      </c>
      <c r="K24" s="13">
        <f>I24-J24</f>
        <v>-3</v>
      </c>
      <c r="L24" s="15">
        <f>0</f>
        <v>0</v>
      </c>
      <c r="M24" s="14">
        <f>L24/C24</f>
        <v>0</v>
      </c>
      <c r="N24" s="13">
        <f>1+1</f>
        <v>2</v>
      </c>
      <c r="O24" s="14">
        <f>N24/C24</f>
        <v>0.1</v>
      </c>
      <c r="P24" s="14">
        <f>0-3+4-1.5+2.75+6.5+0.75</f>
        <v>9.5</v>
      </c>
      <c r="Q24" s="13">
        <f>5+2+5+6+8+15+4</f>
        <v>45</v>
      </c>
      <c r="R24" s="14">
        <f>Q24/C24</f>
        <v>2.25</v>
      </c>
      <c r="S24" s="16">
        <f>2+1+0+0-1-5-1</f>
        <v>-4</v>
      </c>
      <c r="T24" s="17"/>
    </row>
    <row r="25" spans="1:20" x14ac:dyDescent="0.25">
      <c r="A25" s="9"/>
      <c r="B25" s="10" t="s">
        <v>35</v>
      </c>
      <c r="C25" s="11">
        <f>1+1+1+3+3+2+3+2+2+1</f>
        <v>19</v>
      </c>
      <c r="D25" s="12">
        <f>(88+88+83+84+78+81+79+78+80+80+83+86+76+81+81+83+80+77+73)/19</f>
        <v>81</v>
      </c>
      <c r="E25" s="12">
        <f>(80+80+75+76+70+73+71+70+72+72+76+79+69+74+74+76+72+70+66)/19</f>
        <v>73.421052631578945</v>
      </c>
      <c r="F25" s="13">
        <f>1+3+3+5+2+1</f>
        <v>15</v>
      </c>
      <c r="G25" s="14">
        <f>F25/C25</f>
        <v>0.78947368421052633</v>
      </c>
      <c r="H25" s="11">
        <f>0</f>
        <v>0</v>
      </c>
      <c r="I25" s="13">
        <f>0+1</f>
        <v>1</v>
      </c>
      <c r="J25" s="13">
        <f>1+1+1+1+1</f>
        <v>5</v>
      </c>
      <c r="K25" s="13">
        <f>I25-J25</f>
        <v>-4</v>
      </c>
      <c r="L25" s="15">
        <f>0</f>
        <v>0</v>
      </c>
      <c r="M25" s="14">
        <f>L25/C25</f>
        <v>0</v>
      </c>
      <c r="N25" s="13">
        <f>0+1+1</f>
        <v>2</v>
      </c>
      <c r="O25" s="14">
        <f>N25/C25</f>
        <v>0.10526315789473684</v>
      </c>
      <c r="P25" s="14">
        <f>2.75+1.5-1.5-4.25+1.5+3.5+4.75-3.25-4.5</f>
        <v>0.5</v>
      </c>
      <c r="Q25" s="13">
        <f>3+6+2+7+6+8+7+5+2</f>
        <v>46</v>
      </c>
      <c r="R25" s="14">
        <f>Q25/C25</f>
        <v>2.4210526315789473</v>
      </c>
      <c r="S25" s="16">
        <f>0-1-1-2-2-1-2-1-1+2</f>
        <v>-9</v>
      </c>
    </row>
    <row r="26" spans="1:20" ht="15.75" thickBot="1" x14ac:dyDescent="0.3">
      <c r="A26" s="18"/>
      <c r="B26" s="19" t="s">
        <v>37</v>
      </c>
      <c r="C26" s="20">
        <f>2+1+1+2+2+2+1+2+2+1+1+1</f>
        <v>18</v>
      </c>
      <c r="D26" s="21">
        <f>(86+72+76+79+76+72+74+72+73+79+77+84+78+78+77+80+74+75)/18</f>
        <v>76.777777777777771</v>
      </c>
      <c r="E26" s="21">
        <f>(83+68+72+75+71+68+71+69+68+74+73+80+74+74+73+76+69+71)/18</f>
        <v>72.722222222222229</v>
      </c>
      <c r="F26" s="22">
        <f>3+1+1+5+5+3+1+2+3+3+2+2</f>
        <v>31</v>
      </c>
      <c r="G26" s="23">
        <f>F26/C26</f>
        <v>1.7222222222222223</v>
      </c>
      <c r="H26" s="20">
        <f>0</f>
        <v>0</v>
      </c>
      <c r="I26" s="22">
        <f>1+1+4+1+2</f>
        <v>9</v>
      </c>
      <c r="J26" s="22">
        <f>1+1+3+1</f>
        <v>6</v>
      </c>
      <c r="K26" s="22">
        <f>I26-J26</f>
        <v>3</v>
      </c>
      <c r="L26" s="24">
        <f>0</f>
        <v>0</v>
      </c>
      <c r="M26" s="23">
        <f>L26/C26</f>
        <v>0</v>
      </c>
      <c r="N26" s="22">
        <f>1+1+1+1+1</f>
        <v>5</v>
      </c>
      <c r="O26" s="23">
        <f>N26/C26</f>
        <v>0.27777777777777779</v>
      </c>
      <c r="P26" s="23">
        <f>0.5-1.25-1+0.5-2-0.5+0.25+0.75+4-1.5-1.75+0.25</f>
        <v>-1.75</v>
      </c>
      <c r="Q26" s="22">
        <f>4+1+1+2+2+6+3+3+2+2</f>
        <v>26</v>
      </c>
      <c r="R26" s="23">
        <f>Q26/C26</f>
        <v>1.4444444444444444</v>
      </c>
      <c r="S26" s="28">
        <f>-1-2-1+2-2-3-1-2-1+0-1-1</f>
        <v>-13</v>
      </c>
    </row>
    <row r="27" spans="1:20" x14ac:dyDescent="0.25">
      <c r="B27" s="25"/>
    </row>
    <row r="28" spans="1:20" x14ac:dyDescent="0.25">
      <c r="B28" s="25"/>
    </row>
    <row r="29" spans="1:20" x14ac:dyDescent="0.25">
      <c r="J29" s="1"/>
      <c r="L29" s="2"/>
      <c r="M29" s="2"/>
      <c r="P29"/>
      <c r="R29"/>
    </row>
    <row r="30" spans="1:20" x14ac:dyDescent="0.25">
      <c r="J30" s="1"/>
      <c r="L30" s="2"/>
      <c r="M30" s="2"/>
      <c r="P30"/>
      <c r="R30"/>
    </row>
    <row r="31" spans="1:20" x14ac:dyDescent="0.25">
      <c r="J31" s="1"/>
      <c r="L31" s="2"/>
      <c r="M31" s="2"/>
      <c r="P31"/>
      <c r="R31"/>
    </row>
    <row r="32" spans="1:20" x14ac:dyDescent="0.25">
      <c r="J32" s="1"/>
      <c r="L32" s="2"/>
      <c r="M32" s="2"/>
      <c r="P32"/>
      <c r="R32"/>
    </row>
    <row r="33" spans="10:18" x14ac:dyDescent="0.25">
      <c r="J33" s="1"/>
      <c r="L33" s="2"/>
      <c r="M33" s="2"/>
      <c r="P33"/>
      <c r="R33"/>
    </row>
    <row r="34" spans="10:18" x14ac:dyDescent="0.25">
      <c r="J34" s="1"/>
      <c r="L34" s="2"/>
      <c r="M34" s="2"/>
      <c r="P34"/>
      <c r="R34"/>
    </row>
    <row r="35" spans="10:18" x14ac:dyDescent="0.25">
      <c r="J35" s="1"/>
      <c r="L35" s="2"/>
      <c r="M35" s="2"/>
      <c r="P35"/>
      <c r="R35"/>
    </row>
    <row r="36" spans="10:18" x14ac:dyDescent="0.25">
      <c r="J36" s="1"/>
      <c r="L36" s="2"/>
      <c r="M36" s="2"/>
      <c r="P36"/>
      <c r="R36"/>
    </row>
    <row r="37" spans="10:18" x14ac:dyDescent="0.25">
      <c r="J37" s="1"/>
      <c r="L37" s="2"/>
      <c r="M37" s="2"/>
      <c r="P37"/>
      <c r="R37"/>
    </row>
    <row r="38" spans="10:18" x14ac:dyDescent="0.25">
      <c r="J38" s="1"/>
      <c r="L38" s="2"/>
      <c r="M38" s="2"/>
      <c r="P38"/>
      <c r="R38"/>
    </row>
    <row r="39" spans="10:18" x14ac:dyDescent="0.25">
      <c r="J39" s="1"/>
      <c r="L39" s="2"/>
      <c r="M39" s="2"/>
      <c r="P39"/>
      <c r="R39"/>
    </row>
    <row r="40" spans="10:18" x14ac:dyDescent="0.25">
      <c r="J40" s="1"/>
      <c r="L40" s="2"/>
      <c r="M40" s="2"/>
      <c r="P40"/>
      <c r="R40"/>
    </row>
    <row r="41" spans="10:18" x14ac:dyDescent="0.25">
      <c r="J41" s="1"/>
      <c r="L41" s="2"/>
      <c r="M41" s="2"/>
      <c r="P41"/>
      <c r="R41"/>
    </row>
    <row r="42" spans="10:18" x14ac:dyDescent="0.25">
      <c r="J42" s="1"/>
      <c r="L42" s="2"/>
      <c r="M42" s="2"/>
      <c r="P42"/>
      <c r="R42"/>
    </row>
    <row r="43" spans="10:18" x14ac:dyDescent="0.25">
      <c r="J43" s="1"/>
      <c r="L43" s="2"/>
      <c r="M43" s="2"/>
      <c r="P43"/>
      <c r="R43"/>
    </row>
    <row r="44" spans="10:18" x14ac:dyDescent="0.25">
      <c r="J44" s="1"/>
      <c r="L44" s="2"/>
      <c r="M44" s="2"/>
      <c r="P44"/>
      <c r="R44"/>
    </row>
    <row r="45" spans="10:18" x14ac:dyDescent="0.25">
      <c r="J45" s="1"/>
      <c r="L45" s="2"/>
      <c r="M45" s="2"/>
      <c r="P45"/>
      <c r="R45"/>
    </row>
    <row r="46" spans="10:18" x14ac:dyDescent="0.25">
      <c r="J46" s="1"/>
      <c r="L46" s="2"/>
      <c r="M46" s="2"/>
      <c r="P46"/>
      <c r="R46"/>
    </row>
    <row r="47" spans="10:18" x14ac:dyDescent="0.25">
      <c r="J47" s="1"/>
      <c r="L47" s="2"/>
      <c r="M47" s="2"/>
      <c r="P47"/>
      <c r="R47"/>
    </row>
    <row r="48" spans="10:18" x14ac:dyDescent="0.25">
      <c r="J48" s="1"/>
      <c r="L48" s="2"/>
      <c r="M48" s="2"/>
      <c r="P48"/>
      <c r="R48"/>
    </row>
    <row r="49" spans="10:18" x14ac:dyDescent="0.25">
      <c r="J49" s="1"/>
      <c r="L49" s="2"/>
      <c r="M49" s="2"/>
      <c r="P49"/>
      <c r="R49"/>
    </row>
    <row r="50" spans="10:18" x14ac:dyDescent="0.25">
      <c r="J50" s="1"/>
      <c r="L50" s="2"/>
      <c r="M50" s="2"/>
      <c r="P50"/>
      <c r="R50"/>
    </row>
    <row r="51" spans="10:18" x14ac:dyDescent="0.25">
      <c r="J51" s="1"/>
      <c r="L51" s="2"/>
      <c r="M51" s="2"/>
      <c r="P51"/>
      <c r="R51"/>
    </row>
    <row r="52" spans="10:18" x14ac:dyDescent="0.25">
      <c r="J52" s="1"/>
      <c r="L52" s="2"/>
      <c r="M52" s="2"/>
      <c r="P52"/>
      <c r="R52"/>
    </row>
    <row r="53" spans="10:18" x14ac:dyDescent="0.25">
      <c r="J53" s="1"/>
      <c r="L53" s="2"/>
      <c r="M53" s="2"/>
      <c r="P53"/>
      <c r="R53"/>
    </row>
    <row r="54" spans="10:18" x14ac:dyDescent="0.25">
      <c r="J54" s="1"/>
      <c r="L54" s="2"/>
      <c r="M54" s="2"/>
      <c r="P54"/>
      <c r="R54"/>
    </row>
    <row r="55" spans="10:18" x14ac:dyDescent="0.25">
      <c r="J55" s="1"/>
      <c r="L55" s="2"/>
      <c r="M55" s="2"/>
      <c r="P55"/>
      <c r="R55"/>
    </row>
    <row r="56" spans="10:18" x14ac:dyDescent="0.25">
      <c r="J56" s="1"/>
      <c r="L56" s="2"/>
      <c r="M56" s="2"/>
      <c r="P56"/>
      <c r="R56"/>
    </row>
    <row r="57" spans="10:18" x14ac:dyDescent="0.25">
      <c r="J57" s="1"/>
      <c r="L57" s="2"/>
      <c r="M57" s="2"/>
      <c r="P57"/>
      <c r="R57"/>
    </row>
    <row r="58" spans="10:18" x14ac:dyDescent="0.25">
      <c r="J58" s="1"/>
      <c r="L58" s="2"/>
      <c r="M58" s="2"/>
      <c r="P58"/>
      <c r="R58"/>
    </row>
    <row r="59" spans="10:18" x14ac:dyDescent="0.25">
      <c r="J59" s="1"/>
      <c r="L59" s="2"/>
      <c r="M59" s="2"/>
      <c r="P59"/>
      <c r="R59"/>
    </row>
    <row r="60" spans="10:18" x14ac:dyDescent="0.25">
      <c r="J60" s="1"/>
      <c r="L60" s="2"/>
      <c r="M60" s="2"/>
      <c r="P60"/>
      <c r="R60"/>
    </row>
    <row r="61" spans="10:18" x14ac:dyDescent="0.25">
      <c r="J61" s="1"/>
      <c r="L61" s="2"/>
      <c r="M61" s="2"/>
      <c r="P61"/>
      <c r="R61"/>
    </row>
    <row r="62" spans="10:18" x14ac:dyDescent="0.25">
      <c r="J62" s="1"/>
      <c r="L62" s="2"/>
      <c r="M62" s="2"/>
      <c r="P62"/>
      <c r="R62"/>
    </row>
    <row r="63" spans="10:18" x14ac:dyDescent="0.25">
      <c r="J63" s="1"/>
      <c r="L63" s="2"/>
      <c r="M63" s="2"/>
      <c r="P63"/>
      <c r="R63"/>
    </row>
    <row r="64" spans="10:18" x14ac:dyDescent="0.25">
      <c r="J64" s="1"/>
      <c r="L64" s="2"/>
      <c r="M64" s="2"/>
      <c r="P64"/>
      <c r="R64"/>
    </row>
    <row r="65" spans="10:18" x14ac:dyDescent="0.25">
      <c r="J65" s="1"/>
      <c r="L65" s="2"/>
      <c r="M65" s="2"/>
      <c r="P65"/>
      <c r="R65"/>
    </row>
    <row r="66" spans="10:18" x14ac:dyDescent="0.25">
      <c r="J66" s="1"/>
      <c r="L66" s="2"/>
      <c r="M66" s="2"/>
      <c r="P66"/>
      <c r="R66"/>
    </row>
    <row r="67" spans="10:18" x14ac:dyDescent="0.25">
      <c r="J67" s="1"/>
      <c r="L67" s="2"/>
      <c r="M67" s="2"/>
      <c r="P67"/>
      <c r="R67"/>
    </row>
    <row r="68" spans="10:18" x14ac:dyDescent="0.25">
      <c r="J68" s="1"/>
      <c r="L68" s="2"/>
      <c r="M68" s="2"/>
      <c r="P68"/>
      <c r="R68"/>
    </row>
    <row r="69" spans="10:18" x14ac:dyDescent="0.25">
      <c r="J69" s="1"/>
      <c r="L69" s="2"/>
      <c r="M69" s="2"/>
      <c r="P69"/>
      <c r="R69"/>
    </row>
    <row r="70" spans="10:18" x14ac:dyDescent="0.25">
      <c r="J70" s="1"/>
      <c r="L70" s="2"/>
      <c r="M70" s="2"/>
      <c r="P70"/>
      <c r="R70"/>
    </row>
    <row r="71" spans="10:18" x14ac:dyDescent="0.25">
      <c r="J71" s="1"/>
      <c r="L71" s="2"/>
      <c r="M71" s="2"/>
      <c r="P71"/>
      <c r="R71"/>
    </row>
    <row r="72" spans="10:18" x14ac:dyDescent="0.25">
      <c r="J72" s="1"/>
      <c r="L72" s="2"/>
      <c r="M72" s="2"/>
      <c r="P72"/>
      <c r="R72"/>
    </row>
    <row r="73" spans="10:18" x14ac:dyDescent="0.25">
      <c r="J73" s="1"/>
      <c r="L73" s="2"/>
      <c r="M73" s="2"/>
      <c r="P73"/>
      <c r="R73"/>
    </row>
    <row r="74" spans="10:18" x14ac:dyDescent="0.25">
      <c r="J74" s="1"/>
      <c r="L74" s="2"/>
      <c r="M74" s="2"/>
      <c r="P74"/>
      <c r="R74"/>
    </row>
    <row r="75" spans="10:18" x14ac:dyDescent="0.25">
      <c r="J75" s="1"/>
      <c r="L75" s="2"/>
      <c r="M75" s="2"/>
      <c r="P75"/>
      <c r="R75"/>
    </row>
    <row r="76" spans="10:18" x14ac:dyDescent="0.25">
      <c r="J76" s="1"/>
      <c r="L76" s="2"/>
      <c r="M76" s="2"/>
      <c r="P76"/>
      <c r="R76"/>
    </row>
    <row r="77" spans="10:18" x14ac:dyDescent="0.25">
      <c r="J77" s="1"/>
      <c r="L77" s="2"/>
      <c r="M77" s="2"/>
      <c r="P77"/>
      <c r="R77"/>
    </row>
    <row r="78" spans="10:18" x14ac:dyDescent="0.25">
      <c r="J78" s="1"/>
      <c r="L78" s="2"/>
      <c r="M78" s="2"/>
      <c r="P78"/>
      <c r="R78"/>
    </row>
    <row r="79" spans="10:18" x14ac:dyDescent="0.25">
      <c r="J79" s="1"/>
      <c r="L79" s="2"/>
      <c r="M79" s="2"/>
      <c r="P79"/>
      <c r="R79"/>
    </row>
    <row r="80" spans="10:18" x14ac:dyDescent="0.25">
      <c r="J80" s="1"/>
      <c r="L80" s="2"/>
      <c r="M80" s="2"/>
      <c r="P80"/>
      <c r="R80"/>
    </row>
    <row r="81" spans="8:18" x14ac:dyDescent="0.25">
      <c r="J81" s="1"/>
      <c r="L81" s="2"/>
      <c r="M81" s="2"/>
      <c r="P81"/>
      <c r="R81"/>
    </row>
    <row r="82" spans="8:18" x14ac:dyDescent="0.25">
      <c r="J82" s="1"/>
      <c r="L82" s="2"/>
      <c r="M82" s="2"/>
      <c r="P82"/>
      <c r="R82"/>
    </row>
    <row r="83" spans="8:18" x14ac:dyDescent="0.25">
      <c r="J83" s="1"/>
      <c r="L83" s="2"/>
      <c r="M83" s="2"/>
      <c r="P83"/>
      <c r="R83"/>
    </row>
    <row r="84" spans="8:18" x14ac:dyDescent="0.25">
      <c r="J84" s="1"/>
      <c r="L84" s="2"/>
      <c r="M84" s="2"/>
      <c r="P84"/>
      <c r="R84"/>
    </row>
    <row r="85" spans="8:18" x14ac:dyDescent="0.25">
      <c r="J85" s="1"/>
      <c r="L85" s="2"/>
      <c r="M85" s="2"/>
      <c r="P85"/>
      <c r="R85"/>
    </row>
    <row r="86" spans="8:18" x14ac:dyDescent="0.25">
      <c r="J86" s="1"/>
      <c r="L86" s="2"/>
      <c r="M86" s="2"/>
      <c r="P86"/>
      <c r="R86"/>
    </row>
    <row r="87" spans="8:18" x14ac:dyDescent="0.25">
      <c r="J87" s="1"/>
      <c r="L87" s="2"/>
      <c r="M87" s="2"/>
      <c r="P87"/>
      <c r="R87"/>
    </row>
    <row r="88" spans="8:18" x14ac:dyDescent="0.25">
      <c r="J88" s="1"/>
      <c r="L88" s="2"/>
      <c r="M88" s="2"/>
      <c r="P88"/>
      <c r="R88"/>
    </row>
    <row r="89" spans="8:18" x14ac:dyDescent="0.25">
      <c r="J89" s="1"/>
      <c r="L89" s="2"/>
      <c r="M89" s="2"/>
      <c r="P89"/>
      <c r="R89"/>
    </row>
    <row r="90" spans="8:18" x14ac:dyDescent="0.25">
      <c r="J90" s="1"/>
      <c r="L90" s="2"/>
      <c r="M90" s="2"/>
      <c r="P90"/>
      <c r="R90"/>
    </row>
    <row r="91" spans="8:18" x14ac:dyDescent="0.25">
      <c r="J91" s="1"/>
      <c r="L91" s="2"/>
      <c r="M91" s="2"/>
      <c r="P91"/>
      <c r="R91"/>
    </row>
    <row r="92" spans="8:18" x14ac:dyDescent="0.25">
      <c r="J92" s="1"/>
      <c r="L92" s="2"/>
      <c r="M92" s="2"/>
      <c r="P92"/>
      <c r="R92"/>
    </row>
    <row r="93" spans="8:18" x14ac:dyDescent="0.25">
      <c r="J93" s="1"/>
      <c r="L93" s="2"/>
      <c r="M93" s="2"/>
      <c r="P93"/>
      <c r="R93"/>
    </row>
    <row r="94" spans="8:18" x14ac:dyDescent="0.25">
      <c r="H94" s="1"/>
      <c r="K94" s="2"/>
      <c r="L94"/>
      <c r="M94" s="2"/>
      <c r="O94"/>
      <c r="P94"/>
      <c r="R94"/>
    </row>
    <row r="95" spans="8:18" x14ac:dyDescent="0.25">
      <c r="H95" s="1"/>
      <c r="K95" s="2"/>
      <c r="L95"/>
      <c r="M95" s="2"/>
      <c r="O95"/>
      <c r="P95"/>
      <c r="R95"/>
    </row>
    <row r="96" spans="8:18" x14ac:dyDescent="0.25">
      <c r="H96" s="1"/>
      <c r="K96" s="2"/>
      <c r="L96"/>
      <c r="M96" s="2"/>
      <c r="O96"/>
      <c r="P96"/>
      <c r="R96"/>
    </row>
    <row r="97" spans="8:18" x14ac:dyDescent="0.25">
      <c r="H97" s="1"/>
      <c r="K97" s="2"/>
      <c r="L97"/>
      <c r="M97" s="2"/>
      <c r="O97"/>
      <c r="P97"/>
      <c r="R97"/>
    </row>
    <row r="98" spans="8:18" x14ac:dyDescent="0.25">
      <c r="H98" s="1"/>
      <c r="K98" s="2"/>
      <c r="L98"/>
      <c r="M98" s="2"/>
      <c r="O98"/>
      <c r="P98"/>
      <c r="R98"/>
    </row>
    <row r="99" spans="8:18" x14ac:dyDescent="0.25">
      <c r="H99" s="1"/>
      <c r="K99" s="2"/>
      <c r="L99"/>
      <c r="M99" s="2"/>
      <c r="O99"/>
      <c r="P99"/>
      <c r="R99"/>
    </row>
    <row r="100" spans="8:18" x14ac:dyDescent="0.25">
      <c r="H100" s="1"/>
      <c r="K100" s="2"/>
      <c r="L100"/>
      <c r="M100" s="2"/>
      <c r="O100"/>
      <c r="P100"/>
      <c r="R100"/>
    </row>
    <row r="101" spans="8:18" x14ac:dyDescent="0.25">
      <c r="H101" s="1"/>
      <c r="K101" s="2"/>
      <c r="L101"/>
      <c r="M101" s="2"/>
      <c r="O101"/>
      <c r="P101"/>
      <c r="R101"/>
    </row>
    <row r="102" spans="8:18" x14ac:dyDescent="0.25">
      <c r="H102" s="1"/>
      <c r="K102" s="2"/>
      <c r="L102"/>
      <c r="M102" s="2"/>
      <c r="O102"/>
      <c r="P102"/>
      <c r="R102"/>
    </row>
    <row r="103" spans="8:18" x14ac:dyDescent="0.25">
      <c r="H103" s="1"/>
      <c r="K103" s="2"/>
      <c r="L103"/>
      <c r="M103" s="2"/>
      <c r="O103"/>
      <c r="P103"/>
      <c r="R103"/>
    </row>
    <row r="104" spans="8:18" x14ac:dyDescent="0.25">
      <c r="H104" s="1"/>
      <c r="K104" s="2"/>
      <c r="L104"/>
      <c r="M104" s="2"/>
      <c r="O104"/>
      <c r="P104"/>
      <c r="R104"/>
    </row>
    <row r="105" spans="8:18" x14ac:dyDescent="0.25">
      <c r="H105" s="1"/>
      <c r="K105" s="2"/>
      <c r="L105"/>
      <c r="M105" s="2"/>
      <c r="O105"/>
      <c r="P105"/>
      <c r="R105"/>
    </row>
    <row r="106" spans="8:18" x14ac:dyDescent="0.25">
      <c r="H106" s="1"/>
      <c r="K106" s="2"/>
      <c r="L106"/>
      <c r="M106" s="2"/>
      <c r="O106"/>
      <c r="P106"/>
      <c r="R106"/>
    </row>
    <row r="107" spans="8:18" x14ac:dyDescent="0.25">
      <c r="H107" s="1"/>
      <c r="K107" s="2"/>
      <c r="L107"/>
      <c r="M107" s="2"/>
      <c r="O107"/>
      <c r="P107"/>
      <c r="R107"/>
    </row>
    <row r="108" spans="8:18" x14ac:dyDescent="0.25">
      <c r="H108" s="1"/>
      <c r="K108" s="2"/>
      <c r="L108"/>
      <c r="M108" s="2"/>
      <c r="O108"/>
      <c r="P108"/>
      <c r="R108"/>
    </row>
    <row r="109" spans="8:18" x14ac:dyDescent="0.25">
      <c r="H109" s="1"/>
      <c r="K109" s="2"/>
      <c r="L109"/>
      <c r="M109" s="2"/>
      <c r="O109"/>
      <c r="P109"/>
      <c r="R109"/>
    </row>
    <row r="110" spans="8:18" x14ac:dyDescent="0.25">
      <c r="H110" s="1"/>
      <c r="K110" s="2"/>
      <c r="L110"/>
      <c r="M110" s="2"/>
      <c r="O110"/>
      <c r="P110"/>
      <c r="R110"/>
    </row>
    <row r="111" spans="8:18" x14ac:dyDescent="0.25">
      <c r="H111" s="1"/>
      <c r="K111" s="2"/>
      <c r="L111"/>
      <c r="M111" s="2"/>
      <c r="O111"/>
      <c r="P111"/>
      <c r="R111"/>
    </row>
    <row r="112" spans="8:18" x14ac:dyDescent="0.25">
      <c r="H112" s="1"/>
      <c r="K112" s="2"/>
      <c r="L112"/>
      <c r="M112" s="2"/>
      <c r="O112"/>
      <c r="P112"/>
      <c r="R112"/>
    </row>
    <row r="113" spans="8:18" x14ac:dyDescent="0.25">
      <c r="H113" s="1"/>
      <c r="K113" s="2"/>
      <c r="L113"/>
      <c r="M113" s="2"/>
      <c r="O113"/>
      <c r="P113"/>
      <c r="R113"/>
    </row>
    <row r="114" spans="8:18" x14ac:dyDescent="0.25">
      <c r="H114" s="1"/>
      <c r="K114" s="2"/>
      <c r="L114"/>
      <c r="M114" s="2"/>
      <c r="O114"/>
      <c r="P114"/>
      <c r="R114"/>
    </row>
    <row r="115" spans="8:18" x14ac:dyDescent="0.25">
      <c r="H115" s="1"/>
      <c r="K115" s="2"/>
      <c r="L115"/>
      <c r="M115" s="2"/>
      <c r="O115"/>
      <c r="P115"/>
      <c r="R115"/>
    </row>
    <row r="116" spans="8:18" x14ac:dyDescent="0.25">
      <c r="H116" s="1"/>
      <c r="K116" s="2"/>
      <c r="L116"/>
      <c r="M116" s="2"/>
      <c r="O116"/>
      <c r="P116"/>
      <c r="R116"/>
    </row>
    <row r="117" spans="8:18" x14ac:dyDescent="0.25">
      <c r="H117" s="1"/>
      <c r="K117" s="2"/>
      <c r="L117"/>
      <c r="M117" s="2"/>
      <c r="O117"/>
      <c r="P117"/>
      <c r="R117"/>
    </row>
    <row r="118" spans="8:18" x14ac:dyDescent="0.25">
      <c r="H118" s="1"/>
      <c r="K118" s="2"/>
      <c r="L118"/>
      <c r="M118" s="2"/>
      <c r="O118"/>
      <c r="P118"/>
      <c r="R118"/>
    </row>
    <row r="119" spans="8:18" x14ac:dyDescent="0.25">
      <c r="H119" s="1"/>
      <c r="K119" s="2"/>
      <c r="L119"/>
      <c r="M119" s="2"/>
      <c r="O119"/>
      <c r="P119"/>
      <c r="R119"/>
    </row>
    <row r="120" spans="8:18" x14ac:dyDescent="0.25">
      <c r="H120" s="1"/>
      <c r="K120" s="2"/>
      <c r="L120"/>
      <c r="M120" s="2"/>
      <c r="O120"/>
      <c r="P120"/>
      <c r="R120"/>
    </row>
    <row r="121" spans="8:18" x14ac:dyDescent="0.25">
      <c r="H121" s="1"/>
      <c r="K121" s="2"/>
      <c r="L121"/>
      <c r="M121" s="2"/>
      <c r="O121"/>
      <c r="P121"/>
      <c r="R121"/>
    </row>
    <row r="122" spans="8:18" x14ac:dyDescent="0.25">
      <c r="J122" s="1"/>
      <c r="L122" s="2"/>
      <c r="M122" s="2"/>
      <c r="P122"/>
      <c r="R122"/>
    </row>
    <row r="123" spans="8:18" x14ac:dyDescent="0.25">
      <c r="J123" s="1"/>
      <c r="L123" s="2"/>
      <c r="M123" s="2"/>
      <c r="P123"/>
      <c r="R123"/>
    </row>
    <row r="124" spans="8:18" x14ac:dyDescent="0.25">
      <c r="J124" s="1"/>
      <c r="L124" s="2"/>
      <c r="M124" s="2"/>
      <c r="P124"/>
      <c r="R124"/>
    </row>
    <row r="125" spans="8:18" x14ac:dyDescent="0.25">
      <c r="J125" s="1"/>
      <c r="L125" s="2"/>
      <c r="M125" s="2"/>
      <c r="P125"/>
      <c r="R125"/>
    </row>
    <row r="126" spans="8:18" x14ac:dyDescent="0.25">
      <c r="J126" s="1"/>
      <c r="L126" s="2"/>
      <c r="M126" s="2"/>
      <c r="P126"/>
      <c r="R126"/>
    </row>
    <row r="127" spans="8:18" x14ac:dyDescent="0.25">
      <c r="J127" s="1"/>
      <c r="L127" s="2"/>
      <c r="M127" s="2"/>
      <c r="P127"/>
      <c r="R127"/>
    </row>
    <row r="128" spans="8:18" x14ac:dyDescent="0.25">
      <c r="J128" s="1"/>
      <c r="L128" s="2"/>
      <c r="M128" s="2"/>
      <c r="P128"/>
      <c r="R128"/>
    </row>
    <row r="129" spans="10:18" x14ac:dyDescent="0.25">
      <c r="J129" s="1"/>
      <c r="L129" s="2"/>
      <c r="M129" s="2"/>
      <c r="P129"/>
      <c r="R129"/>
    </row>
    <row r="130" spans="10:18" x14ac:dyDescent="0.25">
      <c r="J130" s="1"/>
      <c r="L130" s="2"/>
      <c r="M130" s="2"/>
      <c r="P130"/>
      <c r="R130"/>
    </row>
    <row r="131" spans="10:18" x14ac:dyDescent="0.25">
      <c r="J131" s="1"/>
      <c r="L131" s="2"/>
      <c r="M131" s="2"/>
      <c r="P131"/>
      <c r="R131"/>
    </row>
    <row r="132" spans="10:18" x14ac:dyDescent="0.25">
      <c r="J132" s="1"/>
      <c r="L132" s="2"/>
      <c r="M132" s="2"/>
      <c r="P132"/>
      <c r="R132"/>
    </row>
    <row r="133" spans="10:18" x14ac:dyDescent="0.25">
      <c r="J133" s="1"/>
      <c r="L133" s="2"/>
      <c r="M133" s="2"/>
      <c r="P133"/>
      <c r="R133"/>
    </row>
    <row r="134" spans="10:18" x14ac:dyDescent="0.25">
      <c r="J134" s="1"/>
      <c r="L134" s="2"/>
      <c r="M134" s="2"/>
      <c r="P134"/>
      <c r="R134"/>
    </row>
    <row r="135" spans="10:18" x14ac:dyDescent="0.25">
      <c r="J135" s="1"/>
      <c r="L135" s="2"/>
      <c r="M135" s="2"/>
      <c r="P135"/>
      <c r="R135"/>
    </row>
    <row r="136" spans="10:18" x14ac:dyDescent="0.25">
      <c r="J136" s="1"/>
      <c r="L136" s="2"/>
      <c r="M136" s="2"/>
      <c r="P136"/>
      <c r="R136"/>
    </row>
    <row r="137" spans="10:18" x14ac:dyDescent="0.25">
      <c r="J137" s="1"/>
      <c r="L137" s="2"/>
      <c r="M137" s="2"/>
      <c r="P137"/>
      <c r="R137"/>
    </row>
    <row r="138" spans="10:18" x14ac:dyDescent="0.25">
      <c r="J138" s="1"/>
      <c r="L138" s="2"/>
      <c r="M138" s="2"/>
      <c r="P138"/>
      <c r="R138"/>
    </row>
    <row r="139" spans="10:18" x14ac:dyDescent="0.25">
      <c r="J139" s="1"/>
      <c r="L139" s="2"/>
      <c r="M139" s="2"/>
      <c r="P139"/>
      <c r="R139"/>
    </row>
    <row r="140" spans="10:18" x14ac:dyDescent="0.25">
      <c r="J140" s="1"/>
      <c r="L140" s="2"/>
      <c r="M140" s="2"/>
      <c r="P140"/>
      <c r="R140"/>
    </row>
    <row r="141" spans="10:18" x14ac:dyDescent="0.25">
      <c r="J141" s="1"/>
      <c r="L141" s="2"/>
      <c r="M141" s="2"/>
      <c r="P141"/>
      <c r="R141"/>
    </row>
    <row r="142" spans="10:18" x14ac:dyDescent="0.25">
      <c r="J142" s="1"/>
      <c r="L142" s="2"/>
      <c r="M142" s="2"/>
      <c r="P142"/>
      <c r="R142"/>
    </row>
    <row r="143" spans="10:18" x14ac:dyDescent="0.25">
      <c r="J143" s="1"/>
      <c r="L143" s="2"/>
      <c r="M143" s="2"/>
      <c r="P143"/>
      <c r="R143"/>
    </row>
    <row r="144" spans="10:18" x14ac:dyDescent="0.25">
      <c r="J144" s="1"/>
      <c r="L144" s="2"/>
      <c r="M144" s="2"/>
      <c r="P144"/>
      <c r="R144"/>
    </row>
    <row r="145" spans="10:18" x14ac:dyDescent="0.25">
      <c r="J145" s="1"/>
      <c r="L145" s="2"/>
      <c r="M145" s="2"/>
      <c r="P145"/>
      <c r="R145"/>
    </row>
    <row r="146" spans="10:18" x14ac:dyDescent="0.25">
      <c r="J146" s="1"/>
      <c r="L146" s="2"/>
      <c r="M146" s="2"/>
      <c r="P146"/>
      <c r="R146"/>
    </row>
    <row r="147" spans="10:18" x14ac:dyDescent="0.25">
      <c r="J147" s="1"/>
      <c r="L147" s="2"/>
      <c r="M147" s="2"/>
      <c r="P147"/>
      <c r="R147"/>
    </row>
    <row r="148" spans="10:18" x14ac:dyDescent="0.25">
      <c r="J148" s="1"/>
      <c r="L148" s="2"/>
      <c r="M148" s="2"/>
      <c r="P148"/>
      <c r="R148"/>
    </row>
    <row r="149" spans="10:18" x14ac:dyDescent="0.25">
      <c r="J149" s="1"/>
      <c r="L149" s="2"/>
      <c r="M149" s="2"/>
      <c r="P149"/>
      <c r="R149"/>
    </row>
    <row r="150" spans="10:18" x14ac:dyDescent="0.25">
      <c r="J150" s="1"/>
      <c r="L150" s="2"/>
      <c r="M150" s="2"/>
      <c r="P150"/>
      <c r="R150"/>
    </row>
    <row r="151" spans="10:18" x14ac:dyDescent="0.25">
      <c r="J151" s="1"/>
      <c r="L151" s="2"/>
      <c r="M151" s="2"/>
      <c r="P151"/>
      <c r="R151"/>
    </row>
    <row r="152" spans="10:18" x14ac:dyDescent="0.25">
      <c r="J152" s="1"/>
      <c r="L152" s="2"/>
      <c r="M152" s="2"/>
      <c r="P152"/>
      <c r="R152"/>
    </row>
    <row r="153" spans="10:18" x14ac:dyDescent="0.25">
      <c r="J153" s="1"/>
      <c r="L153" s="2"/>
      <c r="M153" s="2"/>
      <c r="P153"/>
      <c r="R153"/>
    </row>
    <row r="154" spans="10:18" x14ac:dyDescent="0.25">
      <c r="J154" s="1"/>
      <c r="L154" s="2"/>
      <c r="M154" s="2"/>
      <c r="P154"/>
      <c r="R154"/>
    </row>
    <row r="155" spans="10:18" x14ac:dyDescent="0.25">
      <c r="J155" s="1"/>
      <c r="L155" s="2"/>
      <c r="M155" s="2"/>
      <c r="P155"/>
      <c r="R155"/>
    </row>
    <row r="156" spans="10:18" x14ac:dyDescent="0.25">
      <c r="J156" s="1"/>
      <c r="L156" s="2"/>
      <c r="M156" s="2"/>
      <c r="P156"/>
      <c r="R156"/>
    </row>
    <row r="157" spans="10:18" x14ac:dyDescent="0.25">
      <c r="J157" s="1"/>
      <c r="L157" s="2"/>
      <c r="M157" s="2"/>
      <c r="P157"/>
      <c r="R157"/>
    </row>
    <row r="158" spans="10:18" x14ac:dyDescent="0.25">
      <c r="J158" s="1"/>
      <c r="L158" s="2"/>
      <c r="M158" s="2"/>
      <c r="P158"/>
      <c r="R158"/>
    </row>
    <row r="159" spans="10:18" x14ac:dyDescent="0.25">
      <c r="J159" s="1"/>
      <c r="L159" s="2"/>
      <c r="M159" s="2"/>
      <c r="P159"/>
      <c r="R159"/>
    </row>
    <row r="160" spans="10:18" x14ac:dyDescent="0.25">
      <c r="J160" s="1"/>
      <c r="L160" s="2"/>
      <c r="M160" s="2"/>
      <c r="P160"/>
      <c r="R160"/>
    </row>
    <row r="161" spans="10:18" x14ac:dyDescent="0.25">
      <c r="J161" s="1"/>
      <c r="L161" s="2"/>
      <c r="M161" s="2"/>
      <c r="P161"/>
      <c r="R161"/>
    </row>
    <row r="162" spans="10:18" x14ac:dyDescent="0.25">
      <c r="J162" s="1"/>
      <c r="L162" s="2"/>
      <c r="M162" s="2"/>
      <c r="P162"/>
      <c r="R162"/>
    </row>
    <row r="163" spans="10:18" x14ac:dyDescent="0.25">
      <c r="J163" s="1"/>
      <c r="L163" s="2"/>
      <c r="M163" s="2"/>
      <c r="P163"/>
      <c r="R163"/>
    </row>
    <row r="164" spans="10:18" x14ac:dyDescent="0.25">
      <c r="J164" s="1"/>
      <c r="L164" s="2"/>
      <c r="M164" s="2"/>
      <c r="P164"/>
      <c r="R164"/>
    </row>
    <row r="165" spans="10:18" x14ac:dyDescent="0.25">
      <c r="J165" s="1"/>
      <c r="L165" s="2"/>
      <c r="M165" s="2"/>
      <c r="P165"/>
      <c r="R165"/>
    </row>
    <row r="166" spans="10:18" x14ac:dyDescent="0.25">
      <c r="J166" s="1"/>
      <c r="L166" s="2"/>
      <c r="M166" s="2"/>
      <c r="P166"/>
      <c r="R166"/>
    </row>
    <row r="167" spans="10:18" x14ac:dyDescent="0.25">
      <c r="J167" s="1"/>
      <c r="L167" s="2"/>
      <c r="M167" s="2"/>
      <c r="P167"/>
      <c r="R167"/>
    </row>
    <row r="168" spans="10:18" x14ac:dyDescent="0.25">
      <c r="J168" s="1"/>
      <c r="L168" s="2"/>
      <c r="M168" s="2"/>
      <c r="P168"/>
      <c r="R168"/>
    </row>
    <row r="169" spans="10:18" x14ac:dyDescent="0.25">
      <c r="J169" s="1"/>
      <c r="L169" s="2"/>
      <c r="M169" s="2"/>
      <c r="P169"/>
      <c r="R169"/>
    </row>
    <row r="170" spans="10:18" x14ac:dyDescent="0.25">
      <c r="J170" s="1"/>
      <c r="L170" s="2"/>
      <c r="M170" s="2"/>
      <c r="P170"/>
      <c r="R170"/>
    </row>
    <row r="171" spans="10:18" x14ac:dyDescent="0.25">
      <c r="J171" s="1"/>
      <c r="L171" s="2"/>
      <c r="M171" s="2"/>
      <c r="P171"/>
      <c r="R171"/>
    </row>
    <row r="172" spans="10:18" x14ac:dyDescent="0.25">
      <c r="J172" s="1"/>
      <c r="L172" s="2"/>
      <c r="M172" s="2"/>
      <c r="P172"/>
      <c r="R172"/>
    </row>
    <row r="173" spans="10:18" x14ac:dyDescent="0.25">
      <c r="J173" s="1"/>
      <c r="L173" s="2"/>
      <c r="M173" s="2"/>
      <c r="P173"/>
      <c r="R173"/>
    </row>
    <row r="174" spans="10:18" x14ac:dyDescent="0.25">
      <c r="J174" s="1"/>
      <c r="L174" s="2"/>
      <c r="M174" s="2"/>
      <c r="P174"/>
      <c r="R174"/>
    </row>
    <row r="175" spans="10:18" x14ac:dyDescent="0.25">
      <c r="J175" s="1"/>
      <c r="L175" s="2"/>
      <c r="M175" s="2"/>
      <c r="P175"/>
      <c r="R175"/>
    </row>
    <row r="176" spans="10:18" x14ac:dyDescent="0.25">
      <c r="J176" s="1"/>
      <c r="L176" s="2"/>
      <c r="M176" s="2"/>
      <c r="P176"/>
      <c r="R176"/>
    </row>
    <row r="177" spans="10:18" x14ac:dyDescent="0.25">
      <c r="J177" s="1"/>
      <c r="L177" s="2"/>
      <c r="M177" s="2"/>
      <c r="P177"/>
      <c r="R177"/>
    </row>
    <row r="178" spans="10:18" x14ac:dyDescent="0.25">
      <c r="J178" s="1"/>
      <c r="L178" s="2"/>
      <c r="M178" s="2"/>
      <c r="P178"/>
      <c r="R178"/>
    </row>
    <row r="179" spans="10:18" x14ac:dyDescent="0.25">
      <c r="J179" s="1"/>
      <c r="L179" s="2"/>
      <c r="M179" s="2"/>
      <c r="P179"/>
      <c r="R179"/>
    </row>
    <row r="180" spans="10:18" x14ac:dyDescent="0.25">
      <c r="J180" s="1"/>
      <c r="L180" s="2"/>
      <c r="M180" s="2"/>
      <c r="P180"/>
      <c r="R180"/>
    </row>
    <row r="181" spans="10:18" x14ac:dyDescent="0.25">
      <c r="J181" s="1"/>
      <c r="L181" s="2"/>
      <c r="M181" s="2"/>
      <c r="P181"/>
      <c r="R181"/>
    </row>
    <row r="182" spans="10:18" x14ac:dyDescent="0.25">
      <c r="J182" s="1"/>
      <c r="L182" s="2"/>
      <c r="M182" s="2"/>
      <c r="P182"/>
      <c r="R182"/>
    </row>
    <row r="183" spans="10:18" x14ac:dyDescent="0.25">
      <c r="J183" s="1"/>
      <c r="L183" s="2"/>
      <c r="M183" s="2"/>
      <c r="P183"/>
      <c r="R183"/>
    </row>
    <row r="184" spans="10:18" x14ac:dyDescent="0.25">
      <c r="J184" s="1"/>
      <c r="L184" s="2"/>
      <c r="M184" s="2"/>
      <c r="P184"/>
      <c r="R184"/>
    </row>
    <row r="185" spans="10:18" x14ac:dyDescent="0.25">
      <c r="J185" s="1"/>
      <c r="L185" s="2"/>
      <c r="M185" s="2"/>
      <c r="P185"/>
      <c r="R185"/>
    </row>
    <row r="186" spans="10:18" x14ac:dyDescent="0.25">
      <c r="J186" s="1"/>
      <c r="L186" s="2"/>
      <c r="M186" s="2"/>
      <c r="P186"/>
      <c r="R186"/>
    </row>
    <row r="187" spans="10:18" x14ac:dyDescent="0.25">
      <c r="J187" s="1"/>
      <c r="L187" s="2"/>
      <c r="M187" s="2"/>
      <c r="P187"/>
      <c r="R187"/>
    </row>
    <row r="188" spans="10:18" x14ac:dyDescent="0.25">
      <c r="J188" s="1"/>
      <c r="L188" s="2"/>
      <c r="M188" s="2"/>
      <c r="P188"/>
      <c r="R188"/>
    </row>
    <row r="189" spans="10:18" x14ac:dyDescent="0.25">
      <c r="J189" s="1"/>
      <c r="L189" s="2"/>
      <c r="M189" s="2"/>
      <c r="P189"/>
      <c r="R189"/>
    </row>
    <row r="190" spans="10:18" x14ac:dyDescent="0.25">
      <c r="J190" s="1"/>
      <c r="L190" s="2"/>
      <c r="M190" s="2"/>
      <c r="P190"/>
      <c r="R190"/>
    </row>
    <row r="191" spans="10:18" x14ac:dyDescent="0.25">
      <c r="J191" s="1"/>
      <c r="L191" s="2"/>
      <c r="M191" s="2"/>
      <c r="P191"/>
      <c r="R191"/>
    </row>
    <row r="192" spans="10:18" x14ac:dyDescent="0.25">
      <c r="J192" s="1"/>
      <c r="L192" s="2"/>
      <c r="M192" s="2"/>
      <c r="P192"/>
      <c r="R192"/>
    </row>
    <row r="193" spans="10:18" x14ac:dyDescent="0.25">
      <c r="J193" s="1"/>
      <c r="L193" s="2"/>
      <c r="M193" s="2"/>
      <c r="P193"/>
      <c r="R193"/>
    </row>
    <row r="194" spans="10:18" x14ac:dyDescent="0.25">
      <c r="J194" s="1"/>
      <c r="L194" s="2"/>
      <c r="M194" s="2"/>
      <c r="P194"/>
      <c r="R194"/>
    </row>
    <row r="195" spans="10:18" x14ac:dyDescent="0.25">
      <c r="J195" s="1"/>
      <c r="L195" s="2"/>
      <c r="M195" s="2"/>
      <c r="P195"/>
      <c r="R195"/>
    </row>
    <row r="196" spans="10:18" x14ac:dyDescent="0.25">
      <c r="J196" s="1"/>
      <c r="L196" s="2"/>
      <c r="M196" s="2"/>
      <c r="P196"/>
      <c r="R196"/>
    </row>
    <row r="197" spans="10:18" x14ac:dyDescent="0.25">
      <c r="J197" s="1"/>
      <c r="L197" s="2"/>
      <c r="M197" s="2"/>
      <c r="P197"/>
      <c r="R197"/>
    </row>
    <row r="198" spans="10:18" x14ac:dyDescent="0.25">
      <c r="J198" s="1"/>
      <c r="L198" s="2"/>
      <c r="M198" s="2"/>
      <c r="P198"/>
      <c r="R198"/>
    </row>
    <row r="199" spans="10:18" x14ac:dyDescent="0.25">
      <c r="J199" s="1"/>
      <c r="L199" s="2"/>
      <c r="M199" s="2"/>
      <c r="P199"/>
      <c r="R199"/>
    </row>
    <row r="200" spans="10:18" x14ac:dyDescent="0.25">
      <c r="J200" s="1"/>
      <c r="L200" s="2"/>
      <c r="M200" s="2"/>
      <c r="P200"/>
      <c r="R200"/>
    </row>
    <row r="201" spans="10:18" x14ac:dyDescent="0.25">
      <c r="J201" s="1"/>
      <c r="L201" s="2"/>
      <c r="M201" s="2"/>
      <c r="P201"/>
      <c r="R201"/>
    </row>
    <row r="202" spans="10:18" x14ac:dyDescent="0.25">
      <c r="J202" s="1"/>
      <c r="L202" s="2"/>
      <c r="M202" s="2"/>
      <c r="P202"/>
      <c r="R202"/>
    </row>
    <row r="203" spans="10:18" x14ac:dyDescent="0.25">
      <c r="J203" s="1"/>
      <c r="L203" s="2"/>
      <c r="M203" s="2"/>
      <c r="P203"/>
      <c r="R203"/>
    </row>
    <row r="204" spans="10:18" x14ac:dyDescent="0.25">
      <c r="J204" s="1"/>
      <c r="L204" s="2"/>
      <c r="M204" s="2"/>
      <c r="P204"/>
      <c r="R204"/>
    </row>
    <row r="205" spans="10:18" x14ac:dyDescent="0.25">
      <c r="J205" s="1"/>
      <c r="L205" s="2"/>
      <c r="M205" s="2"/>
      <c r="P205"/>
      <c r="R205"/>
    </row>
    <row r="206" spans="10:18" x14ac:dyDescent="0.25">
      <c r="J206" s="1"/>
      <c r="L206" s="2"/>
      <c r="M206" s="2"/>
      <c r="P206"/>
      <c r="R206"/>
    </row>
    <row r="207" spans="10:18" x14ac:dyDescent="0.25">
      <c r="J207" s="1"/>
      <c r="L207" s="2"/>
      <c r="M207" s="2"/>
      <c r="P207"/>
      <c r="R207"/>
    </row>
    <row r="208" spans="10:18" x14ac:dyDescent="0.25">
      <c r="J208" s="1"/>
      <c r="L208" s="2"/>
      <c r="M208" s="2"/>
      <c r="P208"/>
      <c r="R208"/>
    </row>
    <row r="209" spans="10:18" x14ac:dyDescent="0.25">
      <c r="J209" s="1"/>
      <c r="L209" s="2"/>
      <c r="M209" s="2"/>
      <c r="P209"/>
      <c r="R209"/>
    </row>
    <row r="210" spans="10:18" x14ac:dyDescent="0.25">
      <c r="J210" s="1"/>
      <c r="L210" s="2"/>
      <c r="M210" s="2"/>
      <c r="P210"/>
      <c r="R210"/>
    </row>
    <row r="211" spans="10:18" x14ac:dyDescent="0.25">
      <c r="J211" s="1"/>
      <c r="L211" s="2"/>
      <c r="M211" s="2"/>
      <c r="P211"/>
      <c r="R211"/>
    </row>
    <row r="212" spans="10:18" x14ac:dyDescent="0.25">
      <c r="J212" s="1"/>
      <c r="L212" s="2"/>
      <c r="M212" s="2"/>
      <c r="P212"/>
      <c r="R212"/>
    </row>
    <row r="213" spans="10:18" x14ac:dyDescent="0.25">
      <c r="J213" s="1"/>
      <c r="L213" s="2"/>
      <c r="M213" s="2"/>
      <c r="P213"/>
      <c r="R213"/>
    </row>
    <row r="214" spans="10:18" x14ac:dyDescent="0.25">
      <c r="J214" s="1"/>
      <c r="L214" s="2"/>
      <c r="M214" s="2"/>
      <c r="P214"/>
      <c r="R214"/>
    </row>
    <row r="215" spans="10:18" x14ac:dyDescent="0.25">
      <c r="J215" s="1"/>
      <c r="L215" s="2"/>
      <c r="M215" s="2"/>
      <c r="P215"/>
      <c r="R215"/>
    </row>
    <row r="216" spans="10:18" x14ac:dyDescent="0.25">
      <c r="J216" s="1"/>
      <c r="L216" s="2"/>
      <c r="M216" s="2"/>
      <c r="P216"/>
      <c r="R216"/>
    </row>
    <row r="217" spans="10:18" x14ac:dyDescent="0.25">
      <c r="J217" s="1"/>
      <c r="L217" s="2"/>
      <c r="M217" s="2"/>
      <c r="P217"/>
      <c r="R217"/>
    </row>
    <row r="218" spans="10:18" x14ac:dyDescent="0.25">
      <c r="J218" s="1"/>
      <c r="L218" s="2"/>
      <c r="M218" s="2"/>
      <c r="P218"/>
      <c r="R218"/>
    </row>
    <row r="219" spans="10:18" x14ac:dyDescent="0.25">
      <c r="J219" s="1"/>
      <c r="L219" s="2"/>
      <c r="M219" s="2"/>
      <c r="P219"/>
      <c r="R219"/>
    </row>
    <row r="220" spans="10:18" x14ac:dyDescent="0.25">
      <c r="J220" s="1"/>
      <c r="L220" s="2"/>
      <c r="M220" s="2"/>
      <c r="P220"/>
      <c r="R220"/>
    </row>
    <row r="221" spans="10:18" x14ac:dyDescent="0.25">
      <c r="J221" s="1"/>
      <c r="L221" s="2"/>
      <c r="M221" s="2"/>
      <c r="P221"/>
      <c r="R221"/>
    </row>
    <row r="222" spans="10:18" x14ac:dyDescent="0.25">
      <c r="J222" s="1"/>
      <c r="L222" s="2"/>
      <c r="M222" s="2"/>
      <c r="P222"/>
      <c r="R222"/>
    </row>
    <row r="223" spans="10:18" x14ac:dyDescent="0.25">
      <c r="J223" s="1"/>
      <c r="L223" s="2"/>
      <c r="M223" s="2"/>
      <c r="P223"/>
      <c r="R223"/>
    </row>
    <row r="224" spans="10:18" x14ac:dyDescent="0.25">
      <c r="J224" s="1"/>
      <c r="L224" s="2"/>
      <c r="M224" s="2"/>
      <c r="P224"/>
      <c r="R224"/>
    </row>
    <row r="225" spans="10:18" x14ac:dyDescent="0.25">
      <c r="J225" s="1"/>
      <c r="L225" s="2"/>
      <c r="M225" s="2"/>
      <c r="P225"/>
      <c r="R225"/>
    </row>
    <row r="226" spans="10:18" x14ac:dyDescent="0.25">
      <c r="J226" s="1"/>
      <c r="L226" s="2"/>
      <c r="M226" s="2"/>
      <c r="P226"/>
      <c r="R226"/>
    </row>
    <row r="227" spans="10:18" x14ac:dyDescent="0.25">
      <c r="J227" s="1"/>
      <c r="L227" s="2"/>
      <c r="M227" s="2"/>
      <c r="P227"/>
      <c r="R227"/>
    </row>
    <row r="228" spans="10:18" x14ac:dyDescent="0.25">
      <c r="J228" s="1"/>
      <c r="L228" s="2"/>
      <c r="M228" s="2"/>
      <c r="P228"/>
      <c r="R228"/>
    </row>
    <row r="229" spans="10:18" x14ac:dyDescent="0.25">
      <c r="J229" s="1"/>
      <c r="L229" s="2"/>
      <c r="M229" s="2"/>
      <c r="P229"/>
      <c r="R229"/>
    </row>
    <row r="230" spans="10:18" x14ac:dyDescent="0.25">
      <c r="J230" s="1"/>
      <c r="L230" s="2"/>
      <c r="M230" s="2"/>
      <c r="P230"/>
      <c r="R230"/>
    </row>
    <row r="231" spans="10:18" x14ac:dyDescent="0.25">
      <c r="J231" s="1"/>
      <c r="L231" s="2"/>
      <c r="M231" s="2"/>
      <c r="P231"/>
      <c r="R231"/>
    </row>
    <row r="232" spans="10:18" x14ac:dyDescent="0.25">
      <c r="J232" s="1"/>
      <c r="L232" s="2"/>
      <c r="M232" s="2"/>
      <c r="P232"/>
      <c r="R232"/>
    </row>
    <row r="233" spans="10:18" x14ac:dyDescent="0.25">
      <c r="J233" s="1"/>
      <c r="L233" s="2"/>
      <c r="M233" s="2"/>
      <c r="P233"/>
      <c r="R233"/>
    </row>
    <row r="234" spans="10:18" x14ac:dyDescent="0.25">
      <c r="J234" s="1"/>
      <c r="L234" s="2"/>
      <c r="M234" s="2"/>
      <c r="P234"/>
      <c r="R234"/>
    </row>
    <row r="235" spans="10:18" x14ac:dyDescent="0.25">
      <c r="J235" s="1"/>
      <c r="L235" s="2"/>
      <c r="M235" s="2"/>
      <c r="P235"/>
      <c r="R235"/>
    </row>
    <row r="236" spans="10:18" x14ac:dyDescent="0.25">
      <c r="J236" s="1"/>
      <c r="L236" s="2"/>
      <c r="M236" s="2"/>
      <c r="P236"/>
      <c r="R236"/>
    </row>
    <row r="237" spans="10:18" x14ac:dyDescent="0.25">
      <c r="J237" s="1"/>
      <c r="L237" s="2"/>
      <c r="M237" s="2"/>
      <c r="P237"/>
      <c r="R237"/>
    </row>
    <row r="238" spans="10:18" x14ac:dyDescent="0.25">
      <c r="J238" s="1"/>
      <c r="L238" s="2"/>
      <c r="M238" s="2"/>
      <c r="P238"/>
      <c r="R238"/>
    </row>
    <row r="239" spans="10:18" x14ac:dyDescent="0.25">
      <c r="J239" s="1"/>
      <c r="L239" s="2"/>
      <c r="M239" s="2"/>
      <c r="P239"/>
      <c r="R239"/>
    </row>
    <row r="240" spans="10:18" x14ac:dyDescent="0.25">
      <c r="J240" s="1"/>
      <c r="L240" s="2"/>
      <c r="M240" s="2"/>
      <c r="P240"/>
      <c r="R240"/>
    </row>
    <row r="241" spans="10:18" x14ac:dyDescent="0.25">
      <c r="J241" s="1"/>
      <c r="L241" s="2"/>
      <c r="M241" s="2"/>
      <c r="P241"/>
      <c r="R241"/>
    </row>
    <row r="242" spans="10:18" x14ac:dyDescent="0.25">
      <c r="J242" s="1"/>
      <c r="L242" s="2"/>
      <c r="M242" s="2"/>
      <c r="P242"/>
      <c r="R242"/>
    </row>
    <row r="243" spans="10:18" x14ac:dyDescent="0.25">
      <c r="J243" s="1"/>
      <c r="L243" s="2"/>
      <c r="M243" s="2"/>
      <c r="P243"/>
      <c r="R243"/>
    </row>
    <row r="244" spans="10:18" x14ac:dyDescent="0.25">
      <c r="J244" s="1"/>
      <c r="L244" s="2"/>
      <c r="M244" s="2"/>
      <c r="P244"/>
      <c r="R244"/>
    </row>
    <row r="245" spans="10:18" x14ac:dyDescent="0.25">
      <c r="J245" s="1"/>
      <c r="L245" s="2"/>
      <c r="M245" s="2"/>
      <c r="P245"/>
      <c r="R245"/>
    </row>
    <row r="246" spans="10:18" x14ac:dyDescent="0.25">
      <c r="J246" s="1"/>
      <c r="L246" s="2"/>
      <c r="M246" s="2"/>
      <c r="P246"/>
      <c r="R246"/>
    </row>
    <row r="247" spans="10:18" x14ac:dyDescent="0.25">
      <c r="J247" s="1"/>
      <c r="L247" s="2"/>
      <c r="M247" s="2"/>
      <c r="P247"/>
      <c r="R247"/>
    </row>
    <row r="248" spans="10:18" x14ac:dyDescent="0.25">
      <c r="J248" s="1"/>
      <c r="L248" s="2"/>
      <c r="M248" s="2"/>
      <c r="P248"/>
      <c r="R248"/>
    </row>
    <row r="249" spans="10:18" x14ac:dyDescent="0.25">
      <c r="J249" s="1"/>
      <c r="L249" s="2"/>
      <c r="M249" s="2"/>
      <c r="P249"/>
      <c r="R249"/>
    </row>
    <row r="250" spans="10:18" x14ac:dyDescent="0.25">
      <c r="J250" s="1"/>
      <c r="L250" s="2"/>
      <c r="M250" s="2"/>
      <c r="P250"/>
      <c r="R250"/>
    </row>
    <row r="251" spans="10:18" x14ac:dyDescent="0.25">
      <c r="J251" s="1"/>
      <c r="L251" s="2"/>
      <c r="M251" s="2"/>
      <c r="P251"/>
      <c r="R251"/>
    </row>
    <row r="252" spans="10:18" x14ac:dyDescent="0.25">
      <c r="J252" s="1"/>
      <c r="L252" s="2"/>
      <c r="M252" s="2"/>
      <c r="P252"/>
      <c r="R252"/>
    </row>
    <row r="253" spans="10:18" x14ac:dyDescent="0.25">
      <c r="J253" s="1"/>
      <c r="L253" s="2"/>
      <c r="M253" s="2"/>
      <c r="P253"/>
      <c r="R253"/>
    </row>
    <row r="254" spans="10:18" x14ac:dyDescent="0.25">
      <c r="J254" s="1"/>
      <c r="L254" s="2"/>
      <c r="M254" s="2"/>
      <c r="P254"/>
      <c r="R254"/>
    </row>
    <row r="255" spans="10:18" x14ac:dyDescent="0.25">
      <c r="J255" s="1"/>
      <c r="L255" s="2"/>
      <c r="M255" s="2"/>
      <c r="P255"/>
      <c r="R255"/>
    </row>
    <row r="256" spans="10:18" x14ac:dyDescent="0.25">
      <c r="J256" s="1"/>
      <c r="L256" s="2"/>
      <c r="M256" s="2"/>
      <c r="P256"/>
      <c r="R256"/>
    </row>
    <row r="257" spans="10:18" x14ac:dyDescent="0.25">
      <c r="J257" s="1"/>
      <c r="L257" s="2"/>
      <c r="M257" s="2"/>
      <c r="P257"/>
      <c r="R257"/>
    </row>
    <row r="258" spans="10:18" x14ac:dyDescent="0.25">
      <c r="J258" s="1"/>
      <c r="L258" s="2"/>
      <c r="M258" s="2"/>
      <c r="P258"/>
      <c r="R258"/>
    </row>
    <row r="259" spans="10:18" x14ac:dyDescent="0.25">
      <c r="J259" s="1"/>
      <c r="L259" s="2"/>
      <c r="M259" s="2"/>
      <c r="P259"/>
      <c r="R259"/>
    </row>
    <row r="260" spans="10:18" x14ac:dyDescent="0.25">
      <c r="J260" s="1"/>
      <c r="L260" s="2"/>
      <c r="M260" s="2"/>
      <c r="P260"/>
      <c r="R260"/>
    </row>
    <row r="261" spans="10:18" x14ac:dyDescent="0.25">
      <c r="J261" s="1"/>
      <c r="L261" s="2"/>
      <c r="M261" s="2"/>
      <c r="P261"/>
      <c r="R261"/>
    </row>
    <row r="262" spans="10:18" x14ac:dyDescent="0.25">
      <c r="J262" s="1"/>
      <c r="L262" s="2"/>
      <c r="M262" s="2"/>
      <c r="P262"/>
      <c r="R262"/>
    </row>
    <row r="263" spans="10:18" x14ac:dyDescent="0.25">
      <c r="J263" s="1"/>
      <c r="L263" s="2"/>
      <c r="M263" s="2"/>
      <c r="P263"/>
      <c r="R263"/>
    </row>
    <row r="264" spans="10:18" x14ac:dyDescent="0.25">
      <c r="J264" s="1"/>
      <c r="L264" s="2"/>
      <c r="M264" s="2"/>
      <c r="P264"/>
      <c r="R264"/>
    </row>
    <row r="265" spans="10:18" x14ac:dyDescent="0.25">
      <c r="J265" s="1"/>
      <c r="L265" s="2"/>
      <c r="M265" s="2"/>
      <c r="P265"/>
      <c r="R265"/>
    </row>
    <row r="266" spans="10:18" x14ac:dyDescent="0.25">
      <c r="J266" s="1"/>
      <c r="L266" s="2"/>
      <c r="M266" s="2"/>
      <c r="P266"/>
      <c r="R266"/>
    </row>
    <row r="267" spans="10:18" x14ac:dyDescent="0.25">
      <c r="J267" s="1"/>
      <c r="L267" s="2"/>
      <c r="M267" s="2"/>
      <c r="P267"/>
      <c r="R267"/>
    </row>
    <row r="268" spans="10:18" x14ac:dyDescent="0.25">
      <c r="J268" s="1"/>
      <c r="L268" s="2"/>
      <c r="M268" s="2"/>
      <c r="P268"/>
      <c r="R268"/>
    </row>
    <row r="269" spans="10:18" x14ac:dyDescent="0.25">
      <c r="J269" s="1"/>
      <c r="L269" s="2"/>
      <c r="M269" s="2"/>
      <c r="P269"/>
      <c r="R269"/>
    </row>
    <row r="270" spans="10:18" x14ac:dyDescent="0.25">
      <c r="J270" s="1"/>
      <c r="L270" s="2"/>
      <c r="M270" s="2"/>
      <c r="P270"/>
      <c r="R270"/>
    </row>
    <row r="271" spans="10:18" x14ac:dyDescent="0.25">
      <c r="J271" s="1"/>
      <c r="L271" s="2"/>
      <c r="M271" s="2"/>
      <c r="P271"/>
      <c r="R271"/>
    </row>
    <row r="272" spans="10:18" x14ac:dyDescent="0.25">
      <c r="J272" s="1"/>
      <c r="L272" s="2"/>
      <c r="M272" s="2"/>
      <c r="P272"/>
      <c r="R272"/>
    </row>
    <row r="273" spans="10:18" x14ac:dyDescent="0.25">
      <c r="J273" s="1"/>
      <c r="L273" s="2"/>
      <c r="M273" s="2"/>
      <c r="P273"/>
      <c r="R273"/>
    </row>
    <row r="274" spans="10:18" x14ac:dyDescent="0.25">
      <c r="J274" s="1"/>
      <c r="L274" s="2"/>
      <c r="M274" s="2"/>
      <c r="P274"/>
      <c r="R274"/>
    </row>
    <row r="275" spans="10:18" x14ac:dyDescent="0.25">
      <c r="J275" s="1"/>
      <c r="L275" s="2"/>
      <c r="M275" s="2"/>
      <c r="P275"/>
      <c r="R275"/>
    </row>
    <row r="276" spans="10:18" x14ac:dyDescent="0.25">
      <c r="J276" s="1"/>
      <c r="L276" s="2"/>
      <c r="M276" s="2"/>
      <c r="P276"/>
      <c r="R276"/>
    </row>
    <row r="277" spans="10:18" x14ac:dyDescent="0.25">
      <c r="J277" s="1"/>
      <c r="L277" s="2"/>
      <c r="M277" s="2"/>
      <c r="P277"/>
      <c r="R277"/>
    </row>
    <row r="278" spans="10:18" x14ac:dyDescent="0.25">
      <c r="J278" s="1"/>
      <c r="L278" s="2"/>
      <c r="M278" s="2"/>
      <c r="P278"/>
      <c r="R278"/>
    </row>
    <row r="279" spans="10:18" x14ac:dyDescent="0.25">
      <c r="J279" s="1"/>
      <c r="L279" s="2"/>
      <c r="M279" s="2"/>
      <c r="P279"/>
      <c r="R279"/>
    </row>
    <row r="280" spans="10:18" x14ac:dyDescent="0.25">
      <c r="J280" s="1"/>
      <c r="L280" s="2"/>
      <c r="M280" s="2"/>
      <c r="P280"/>
      <c r="R280"/>
    </row>
    <row r="281" spans="10:18" x14ac:dyDescent="0.25">
      <c r="J281" s="1"/>
      <c r="L281" s="2"/>
      <c r="M281" s="2"/>
      <c r="P281"/>
      <c r="R281"/>
    </row>
    <row r="282" spans="10:18" x14ac:dyDescent="0.25">
      <c r="J282" s="1"/>
      <c r="L282" s="2"/>
      <c r="M282" s="2"/>
      <c r="P282"/>
      <c r="R282"/>
    </row>
    <row r="283" spans="10:18" x14ac:dyDescent="0.25">
      <c r="J283" s="1"/>
      <c r="L283" s="2"/>
      <c r="M283" s="2"/>
      <c r="P283"/>
      <c r="R283"/>
    </row>
  </sheetData>
  <sortState ref="B5:S26">
    <sortCondition descending="1" ref="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Q3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2017-11-09T14:31:02Z</dcterms:created>
  <dcterms:modified xsi:type="dcterms:W3CDTF">2018-01-10T15:22:28Z</dcterms:modified>
</cp:coreProperties>
</file>