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fp.idir.bcgov\u144\johough$\Desktop\"/>
    </mc:Choice>
  </mc:AlternateContent>
  <bookViews>
    <workbookView xWindow="0" yWindow="0" windowWidth="18225" windowHeight="9330"/>
  </bookViews>
  <sheets>
    <sheet name="2018 - Q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5" i="1"/>
  <c r="E20" i="1"/>
  <c r="S21" i="1" l="1"/>
  <c r="Q21" i="1"/>
  <c r="P21" i="1"/>
  <c r="N21" i="1"/>
  <c r="J21" i="1"/>
  <c r="F21" i="1"/>
  <c r="E21" i="1"/>
  <c r="D21" i="1"/>
  <c r="C21" i="1"/>
  <c r="S22" i="1"/>
  <c r="Q22" i="1"/>
  <c r="P22" i="1"/>
  <c r="N22" i="1"/>
  <c r="J22" i="1"/>
  <c r="F22" i="1"/>
  <c r="E22" i="1"/>
  <c r="D22" i="1"/>
  <c r="C22" i="1"/>
  <c r="S16" i="1"/>
  <c r="Q16" i="1"/>
  <c r="P16" i="1"/>
  <c r="J16" i="1"/>
  <c r="I16" i="1"/>
  <c r="F16" i="1"/>
  <c r="E16" i="1"/>
  <c r="D16" i="1"/>
  <c r="C16" i="1"/>
  <c r="S18" i="1"/>
  <c r="Q18" i="1"/>
  <c r="P18" i="1"/>
  <c r="N18" i="1"/>
  <c r="F18" i="1"/>
  <c r="E18" i="1"/>
  <c r="D18" i="1"/>
  <c r="C18" i="1"/>
  <c r="S17" i="1"/>
  <c r="Q17" i="1"/>
  <c r="P17" i="1"/>
  <c r="N17" i="1"/>
  <c r="F17" i="1"/>
  <c r="E17" i="1"/>
  <c r="D17" i="1"/>
  <c r="C17" i="1"/>
  <c r="S10" i="1"/>
  <c r="Q10" i="1"/>
  <c r="P10" i="1"/>
  <c r="N10" i="1"/>
  <c r="J10" i="1"/>
  <c r="I10" i="1"/>
  <c r="H10" i="1"/>
  <c r="F10" i="1"/>
  <c r="E10" i="1"/>
  <c r="D10" i="1"/>
  <c r="C10" i="1"/>
  <c r="S6" i="1"/>
  <c r="Q6" i="1"/>
  <c r="P6" i="1"/>
  <c r="N6" i="1"/>
  <c r="J6" i="1"/>
  <c r="I6" i="1"/>
  <c r="F6" i="1"/>
  <c r="E6" i="1"/>
  <c r="D6" i="1"/>
  <c r="C6" i="1"/>
  <c r="S5" i="1"/>
  <c r="Q5" i="1"/>
  <c r="P5" i="1"/>
  <c r="N5" i="1"/>
  <c r="J5" i="1"/>
  <c r="I5" i="1"/>
  <c r="H5" i="1"/>
  <c r="E5" i="1"/>
  <c r="D5" i="1"/>
  <c r="C5" i="1"/>
  <c r="S9" i="1"/>
  <c r="Q9" i="1"/>
  <c r="P9" i="1"/>
  <c r="E9" i="1"/>
  <c r="D9" i="1"/>
  <c r="C9" i="1"/>
  <c r="S14" i="1" l="1"/>
  <c r="Q14" i="1"/>
  <c r="P14" i="1"/>
  <c r="J14" i="1"/>
  <c r="I14" i="1"/>
  <c r="H14" i="1"/>
  <c r="F14" i="1"/>
  <c r="E14" i="1"/>
  <c r="D14" i="1"/>
  <c r="C14" i="1"/>
  <c r="S15" i="1"/>
  <c r="Q15" i="1"/>
  <c r="P15" i="1"/>
  <c r="N15" i="1"/>
  <c r="L15" i="1"/>
  <c r="J15" i="1"/>
  <c r="I15" i="1"/>
  <c r="F15" i="1"/>
  <c r="E15" i="1"/>
  <c r="D15" i="1"/>
  <c r="C15" i="1"/>
  <c r="S13" i="1"/>
  <c r="Q13" i="1"/>
  <c r="P13" i="1"/>
  <c r="J13" i="1"/>
  <c r="I13" i="1"/>
  <c r="F13" i="1"/>
  <c r="E13" i="1"/>
  <c r="D13" i="1"/>
  <c r="C13" i="1"/>
  <c r="S7" i="1"/>
  <c r="Q7" i="1"/>
  <c r="P7" i="1"/>
  <c r="F7" i="1"/>
  <c r="E7" i="1"/>
  <c r="D7" i="1"/>
  <c r="C7" i="1"/>
  <c r="S8" i="1" l="1"/>
  <c r="Q8" i="1"/>
  <c r="P8" i="1"/>
  <c r="N8" i="1"/>
  <c r="H8" i="1"/>
  <c r="J8" i="1"/>
  <c r="I8" i="1"/>
  <c r="F8" i="1"/>
  <c r="E8" i="1"/>
  <c r="D8" i="1"/>
  <c r="C8" i="1"/>
  <c r="S11" i="1"/>
  <c r="Q11" i="1"/>
  <c r="P11" i="1"/>
  <c r="N11" i="1"/>
  <c r="J11" i="1"/>
  <c r="I11" i="1"/>
  <c r="H11" i="1"/>
  <c r="F11" i="1"/>
  <c r="E11" i="1"/>
  <c r="D11" i="1"/>
  <c r="C11" i="1"/>
  <c r="S20" i="1"/>
  <c r="Q20" i="1"/>
  <c r="P20" i="1"/>
  <c r="N20" i="1"/>
  <c r="L20" i="1"/>
  <c r="F20" i="1"/>
  <c r="D20" i="1"/>
  <c r="C20" i="1"/>
  <c r="S19" i="1"/>
  <c r="Q19" i="1"/>
  <c r="P19" i="1"/>
  <c r="N19" i="1"/>
  <c r="J19" i="1"/>
  <c r="I19" i="1"/>
  <c r="F19" i="1"/>
  <c r="E19" i="1"/>
  <c r="D19" i="1"/>
  <c r="C19" i="1"/>
  <c r="F9" i="1"/>
  <c r="S12" i="1"/>
  <c r="Q12" i="1"/>
  <c r="P12" i="1"/>
  <c r="N12" i="1"/>
  <c r="I12" i="1"/>
  <c r="F12" i="1"/>
  <c r="E12" i="1"/>
  <c r="D12" i="1"/>
  <c r="C12" i="1"/>
  <c r="S45" i="1" l="1"/>
  <c r="Q45" i="1"/>
  <c r="O45" i="1"/>
  <c r="N45" i="1"/>
  <c r="J45" i="1"/>
  <c r="I45" i="1"/>
  <c r="F45" i="1"/>
  <c r="E45" i="1"/>
  <c r="D45" i="1"/>
  <c r="C45" i="1"/>
  <c r="S43" i="1"/>
  <c r="Q43" i="1"/>
  <c r="P43" i="1"/>
  <c r="N43" i="1"/>
  <c r="J43" i="1"/>
  <c r="I43" i="1"/>
  <c r="H43" i="1"/>
  <c r="F43" i="1"/>
  <c r="E43" i="1"/>
  <c r="D43" i="1"/>
  <c r="C43" i="1"/>
  <c r="J20" i="1"/>
  <c r="J9" i="1"/>
  <c r="I9" i="1"/>
  <c r="N13" i="1"/>
  <c r="L13" i="1"/>
  <c r="I7" i="1" l="1"/>
  <c r="H6" i="1"/>
  <c r="L22" i="1" l="1"/>
  <c r="H22" i="1"/>
  <c r="I21" i="1"/>
  <c r="I20" i="1"/>
  <c r="H20" i="1"/>
  <c r="N16" i="1"/>
  <c r="H16" i="1"/>
  <c r="O17" i="1"/>
  <c r="J17" i="1"/>
  <c r="I17" i="1"/>
  <c r="J12" i="1"/>
  <c r="H12" i="1"/>
  <c r="N7" i="1"/>
  <c r="L7" i="1"/>
  <c r="J7" i="1"/>
  <c r="H7" i="1"/>
  <c r="L11" i="1"/>
  <c r="H19" i="1"/>
  <c r="H15" i="1" l="1"/>
  <c r="J18" i="1"/>
  <c r="I18" i="1"/>
  <c r="R10" i="1"/>
  <c r="O10" i="1"/>
  <c r="L10" i="1"/>
  <c r="M10" i="1" s="1"/>
  <c r="K10" i="1"/>
  <c r="G10" i="1"/>
  <c r="N14" i="1"/>
  <c r="H13" i="1"/>
  <c r="L5" i="1"/>
  <c r="N9" i="1"/>
  <c r="R11" i="1" l="1"/>
  <c r="K11" i="1"/>
  <c r="O11" i="1"/>
  <c r="M13" i="1"/>
  <c r="O13" i="1"/>
  <c r="R13" i="1"/>
  <c r="G9" i="1"/>
  <c r="H9" i="1"/>
  <c r="L9" i="1"/>
  <c r="M9" i="1" s="1"/>
  <c r="O9" i="1"/>
  <c r="R9" i="1"/>
  <c r="L43" i="1"/>
  <c r="O43" i="1"/>
  <c r="C44" i="1"/>
  <c r="D44" i="1"/>
  <c r="E44" i="1"/>
  <c r="F44" i="1"/>
  <c r="H44" i="1"/>
  <c r="I44" i="1"/>
  <c r="J44" i="1"/>
  <c r="L44" i="1"/>
  <c r="N44" i="1"/>
  <c r="O44" i="1" s="1"/>
  <c r="P44" i="1"/>
  <c r="Q44" i="1"/>
  <c r="S44" i="1"/>
  <c r="G45" i="1"/>
  <c r="H45" i="1"/>
  <c r="L45" i="1"/>
  <c r="M45" i="1" s="1"/>
  <c r="P45" i="1"/>
  <c r="G22" i="1"/>
  <c r="C46" i="1"/>
  <c r="D46" i="1"/>
  <c r="E46" i="1"/>
  <c r="F46" i="1"/>
  <c r="H46" i="1"/>
  <c r="I46" i="1"/>
  <c r="J46" i="1"/>
  <c r="L46" i="1"/>
  <c r="N46" i="1"/>
  <c r="O46" i="1" s="1"/>
  <c r="P46" i="1"/>
  <c r="Q46" i="1"/>
  <c r="S46" i="1"/>
  <c r="O20" i="1"/>
  <c r="L12" i="1"/>
  <c r="O12" i="1"/>
  <c r="L19" i="1"/>
  <c r="O19" i="1"/>
  <c r="M16" i="1"/>
  <c r="L16" i="1"/>
  <c r="O16" i="1"/>
  <c r="C42" i="1"/>
  <c r="D42" i="1"/>
  <c r="E42" i="1"/>
  <c r="F42" i="1"/>
  <c r="H42" i="1"/>
  <c r="I42" i="1"/>
  <c r="J42" i="1"/>
  <c r="L42" i="1"/>
  <c r="N42" i="1"/>
  <c r="O42" i="1" s="1"/>
  <c r="P42" i="1"/>
  <c r="Q42" i="1"/>
  <c r="S42" i="1"/>
  <c r="G17" i="1"/>
  <c r="H17" i="1"/>
  <c r="L17" i="1"/>
  <c r="M17" i="1" s="1"/>
  <c r="O5" i="1"/>
  <c r="H21" i="1"/>
  <c r="L21" i="1"/>
  <c r="O21" i="1"/>
  <c r="L14" i="1"/>
  <c r="H18" i="1"/>
  <c r="L18" i="1"/>
  <c r="L8" i="1"/>
  <c r="O8" i="1"/>
  <c r="L6" i="1"/>
  <c r="O6" i="1"/>
  <c r="M15" i="1" l="1"/>
  <c r="G11" i="1"/>
  <c r="R46" i="1"/>
  <c r="M21" i="1"/>
  <c r="K43" i="1"/>
  <c r="K21" i="1"/>
  <c r="M20" i="1"/>
  <c r="M5" i="1"/>
  <c r="R12" i="1"/>
  <c r="G8" i="1"/>
  <c r="M18" i="1"/>
  <c r="G18" i="1"/>
  <c r="M14" i="1"/>
  <c r="G46" i="1"/>
  <c r="M22" i="1"/>
  <c r="R8" i="1"/>
  <c r="K8" i="1"/>
  <c r="M7" i="1"/>
  <c r="K19" i="1"/>
  <c r="K46" i="1"/>
  <c r="M44" i="1"/>
  <c r="M43" i="1"/>
  <c r="O14" i="1"/>
  <c r="G6" i="1"/>
  <c r="O15" i="1"/>
  <c r="R5" i="1"/>
  <c r="K7" i="1"/>
  <c r="R17" i="1"/>
  <c r="G12" i="1"/>
  <c r="K18" i="1"/>
  <c r="R14" i="1"/>
  <c r="M42" i="1"/>
  <c r="G42" i="1"/>
  <c r="K44" i="1"/>
  <c r="M6" i="1"/>
  <c r="R6" i="1"/>
  <c r="O18" i="1"/>
  <c r="G7" i="1"/>
  <c r="K17" i="1"/>
  <c r="R42" i="1"/>
  <c r="K16" i="1"/>
  <c r="M19" i="1"/>
  <c r="G19" i="1"/>
  <c r="M12" i="1"/>
  <c r="K22" i="1"/>
  <c r="R45" i="1"/>
  <c r="G14" i="1"/>
  <c r="K5" i="1"/>
  <c r="O22" i="1"/>
  <c r="K15" i="1"/>
  <c r="R16" i="1"/>
  <c r="K20" i="1"/>
  <c r="R21" i="1"/>
  <c r="G21" i="1"/>
  <c r="O7" i="1"/>
  <c r="K42" i="1"/>
  <c r="R22" i="1"/>
  <c r="K45" i="1"/>
  <c r="R44" i="1"/>
  <c r="G44" i="1"/>
  <c r="G16" i="1"/>
  <c r="K13" i="1"/>
  <c r="R18" i="1"/>
  <c r="K14" i="1"/>
  <c r="K6" i="1"/>
  <c r="R15" i="1"/>
  <c r="G15" i="1"/>
  <c r="M8" i="1"/>
  <c r="G5" i="1"/>
  <c r="R19" i="1"/>
  <c r="K12" i="1"/>
  <c r="R20" i="1"/>
  <c r="M46" i="1"/>
  <c r="R43" i="1"/>
  <c r="K9" i="1"/>
  <c r="G13" i="1"/>
  <c r="M11" i="1"/>
  <c r="G43" i="1"/>
  <c r="R7" i="1"/>
</calcChain>
</file>

<file path=xl/sharedStrings.xml><?xml version="1.0" encoding="utf-8"?>
<sst xmlns="http://schemas.openxmlformats.org/spreadsheetml/2006/main" count="43" uniqueCount="43">
  <si>
    <t>Stats</t>
  </si>
  <si>
    <t>rk</t>
  </si>
  <si>
    <t>Animal</t>
  </si>
  <si>
    <t>Rounds</t>
  </si>
  <si>
    <t>Gross</t>
  </si>
  <si>
    <t>Net</t>
  </si>
  <si>
    <t>Birdies</t>
  </si>
  <si>
    <t>Birds/18</t>
  </si>
  <si>
    <t>Eagles</t>
  </si>
  <si>
    <t>GH</t>
  </si>
  <si>
    <t>BH</t>
  </si>
  <si>
    <t>Plus/Minus</t>
  </si>
  <si>
    <t>Gross under par</t>
  </si>
  <si>
    <t>GUP/round</t>
  </si>
  <si>
    <t>Net under par</t>
  </si>
  <si>
    <t>NUP/round</t>
  </si>
  <si>
    <t>History Diff</t>
  </si>
  <si>
    <t>Doubs</t>
  </si>
  <si>
    <t>Doubs/round</t>
  </si>
  <si>
    <t>Beers</t>
  </si>
  <si>
    <t>Mole</t>
  </si>
  <si>
    <t>Bobcat</t>
  </si>
  <si>
    <t>Hound</t>
  </si>
  <si>
    <t>Panda</t>
  </si>
  <si>
    <t>Fawn</t>
  </si>
  <si>
    <t>Hamster</t>
  </si>
  <si>
    <t xml:space="preserve">Yahk </t>
  </si>
  <si>
    <t>Yorkie</t>
  </si>
  <si>
    <t>Ram</t>
  </si>
  <si>
    <t>Wolf</t>
  </si>
  <si>
    <t>Woodpecker</t>
  </si>
  <si>
    <t>Javelina</t>
  </si>
  <si>
    <t>Herron</t>
  </si>
  <si>
    <t>Tort</t>
  </si>
  <si>
    <t>Eagle</t>
  </si>
  <si>
    <t>Eel</t>
  </si>
  <si>
    <t xml:space="preserve">Silver </t>
  </si>
  <si>
    <t>Pup</t>
  </si>
  <si>
    <t>Moose</t>
  </si>
  <si>
    <t>Beest</t>
  </si>
  <si>
    <t>Harrier</t>
  </si>
  <si>
    <t>Owl</t>
  </si>
  <si>
    <t>Hammerhead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</si>
</sst>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1" xfId="0" applyFont="1" applyFill="1" applyBorder="1" applyAlignment="1">
      <alignment horizontal="right"/>
    </xf>
    <xf numFmtId="0" fontId="0" fillId="0" borderId="2" xfId="0" applyFill="1" applyBorder="1"/>
    <xf numFmtId="4" fontId="0" fillId="0" borderId="2" xfId="0" applyNumberFormat="1" applyBorder="1"/>
    <xf numFmtId="0" fontId="0" fillId="0" borderId="2" xfId="0" applyBorder="1"/>
    <xf numFmtId="2" fontId="0" fillId="0" borderId="2" xfId="0" applyNumberFormat="1" applyBorder="1"/>
    <xf numFmtId="1" fontId="0" fillId="0" borderId="2" xfId="0" applyNumberFormat="1" applyBorder="1"/>
    <xf numFmtId="0" fontId="2" fillId="0" borderId="3" xfId="0" applyFont="1" applyFill="1" applyBorder="1"/>
    <xf numFmtId="0" fontId="1" fillId="0" borderId="4" xfId="0" applyFont="1" applyFill="1" applyBorder="1" applyAlignment="1">
      <alignment horizontal="right"/>
    </xf>
    <xf numFmtId="0" fontId="1" fillId="0" borderId="0" xfId="0" applyFont="1" applyFill="1" applyBorder="1"/>
    <xf numFmtId="0" fontId="0" fillId="0" borderId="0" xfId="0" applyFill="1" applyBorder="1"/>
    <xf numFmtId="4" fontId="0" fillId="0" borderId="0" xfId="0" applyNumberFormat="1" applyBorder="1"/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2" fillId="0" borderId="5" xfId="0" applyFont="1" applyFill="1" applyBorder="1"/>
    <xf numFmtId="1" fontId="1" fillId="0" borderId="5" xfId="0" applyNumberFormat="1" applyFont="1" applyBorder="1"/>
    <xf numFmtId="0" fontId="2" fillId="0" borderId="0" xfId="0" applyFont="1" applyFill="1" applyBorder="1"/>
    <xf numFmtId="0" fontId="1" fillId="0" borderId="6" xfId="0" applyFont="1" applyFill="1" applyBorder="1" applyAlignment="1">
      <alignment horizontal="right"/>
    </xf>
    <xf numFmtId="0" fontId="0" fillId="0" borderId="7" xfId="0" applyFill="1" applyBorder="1"/>
    <xf numFmtId="4" fontId="0" fillId="0" borderId="7" xfId="0" applyNumberFormat="1" applyBorder="1"/>
    <xf numFmtId="0" fontId="0" fillId="0" borderId="7" xfId="0" applyBorder="1"/>
    <xf numFmtId="2" fontId="0" fillId="0" borderId="7" xfId="0" applyNumberFormat="1" applyBorder="1"/>
    <xf numFmtId="1" fontId="0" fillId="0" borderId="7" xfId="0" applyNumberFormat="1" applyBorder="1"/>
    <xf numFmtId="0" fontId="2" fillId="0" borderId="8" xfId="0" applyFont="1" applyFill="1" applyBorder="1"/>
    <xf numFmtId="0" fontId="1" fillId="0" borderId="0" xfId="0" applyFont="1" applyFill="1"/>
    <xf numFmtId="0" fontId="1" fillId="0" borderId="2" xfId="0" applyFont="1" applyFill="1" applyBorder="1"/>
    <xf numFmtId="0" fontId="1" fillId="0" borderId="7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8"/>
  <sheetViews>
    <sheetView tabSelected="1" workbookViewId="0">
      <selection activeCell="D36" sqref="D36"/>
    </sheetView>
  </sheetViews>
  <sheetFormatPr defaultRowHeight="15" x14ac:dyDescent="0.25"/>
  <cols>
    <col min="1" max="1" width="4" bestFit="1" customWidth="1"/>
    <col min="2" max="2" width="16.140625" bestFit="1" customWidth="1"/>
    <col min="3" max="3" width="8.42578125" bestFit="1" customWidth="1"/>
    <col min="8" max="8" width="12.85546875" customWidth="1"/>
    <col min="9" max="9" width="4.85546875" customWidth="1"/>
    <col min="10" max="10" width="6" customWidth="1"/>
    <col min="11" max="11" width="11" bestFit="1" customWidth="1"/>
    <col min="12" max="12" width="15" style="1" bestFit="1" customWidth="1"/>
    <col min="13" max="13" width="10.85546875" bestFit="1" customWidth="1"/>
    <col min="14" max="14" width="13.42578125" bestFit="1" customWidth="1"/>
    <col min="15" max="16" width="11" style="2" bestFit="1" customWidth="1"/>
    <col min="18" max="18" width="12.7109375" style="2" bestFit="1" customWidth="1"/>
  </cols>
  <sheetData>
    <row r="2" spans="1:19" x14ac:dyDescent="0.25">
      <c r="B2" t="s">
        <v>0</v>
      </c>
    </row>
    <row r="3" spans="1:19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s="1" t="s">
        <v>12</v>
      </c>
      <c r="M3" t="s">
        <v>13</v>
      </c>
      <c r="N3" t="s">
        <v>14</v>
      </c>
      <c r="O3" s="2" t="s">
        <v>15</v>
      </c>
      <c r="P3" s="2" t="s">
        <v>16</v>
      </c>
      <c r="Q3" t="s">
        <v>17</v>
      </c>
      <c r="R3" s="2" t="s">
        <v>18</v>
      </c>
      <c r="S3" t="s">
        <v>19</v>
      </c>
    </row>
    <row r="4" spans="1:19" ht="15.75" thickBot="1" x14ac:dyDescent="0.3"/>
    <row r="5" spans="1:19" x14ac:dyDescent="0.25">
      <c r="A5" s="3"/>
      <c r="B5" s="28" t="s">
        <v>35</v>
      </c>
      <c r="C5" s="4">
        <f>4+7+7</f>
        <v>18</v>
      </c>
      <c r="D5" s="5">
        <f>(74+71+80+72+77+71+74+75+77+74+78+74+74+70+76+77+78+81)/18</f>
        <v>75.166666666666671</v>
      </c>
      <c r="E5" s="5">
        <f>(73+70+79+71+75+69+73+74+75+72+76+72+72+68+70+76+76+79)/18</f>
        <v>73.333333333333329</v>
      </c>
      <c r="F5" s="6">
        <f>8+11+10</f>
        <v>29</v>
      </c>
      <c r="G5" s="7">
        <f>F5/C5</f>
        <v>1.6111111111111112</v>
      </c>
      <c r="H5" s="4">
        <f>0+2</f>
        <v>2</v>
      </c>
      <c r="I5" s="4">
        <f>0+2+3</f>
        <v>5</v>
      </c>
      <c r="J5" s="6">
        <f>1+4+1</f>
        <v>6</v>
      </c>
      <c r="K5" s="6">
        <f>I5-J5</f>
        <v>-1</v>
      </c>
      <c r="L5" s="8">
        <f>0</f>
        <v>0</v>
      </c>
      <c r="M5" s="7">
        <f>L5/C5</f>
        <v>0</v>
      </c>
      <c r="N5" s="4">
        <f>0+1+1</f>
        <v>2</v>
      </c>
      <c r="O5" s="7">
        <f>N5/C5</f>
        <v>0.1111111111111111</v>
      </c>
      <c r="P5" s="7">
        <f>-6-4.75+4.25</f>
        <v>-6.5</v>
      </c>
      <c r="Q5" s="6">
        <f>4+6+7</f>
        <v>17</v>
      </c>
      <c r="R5" s="7">
        <f>Q5/C5</f>
        <v>0.94444444444444442</v>
      </c>
      <c r="S5" s="9">
        <f>3+2+1</f>
        <v>6</v>
      </c>
    </row>
    <row r="6" spans="1:19" x14ac:dyDescent="0.25">
      <c r="A6" s="10"/>
      <c r="B6" s="11" t="s">
        <v>41</v>
      </c>
      <c r="C6" s="12">
        <f>7+2+5</f>
        <v>14</v>
      </c>
      <c r="D6" s="13">
        <f>(85+77+78+75+78+83+87+79+80+77+77+82+79+75)/14</f>
        <v>79.428571428571431</v>
      </c>
      <c r="E6" s="13">
        <f>(80+71+72+69+72+77+81+73+74+70+71+76+73+69)/14</f>
        <v>73.428571428571431</v>
      </c>
      <c r="F6" s="14">
        <f>4+1+7</f>
        <v>12</v>
      </c>
      <c r="G6" s="15">
        <f>F6/C6</f>
        <v>0.8571428571428571</v>
      </c>
      <c r="H6" s="12">
        <f>0</f>
        <v>0</v>
      </c>
      <c r="I6" s="14">
        <f>0+1+1</f>
        <v>2</v>
      </c>
      <c r="J6" s="14">
        <f>7+1+4</f>
        <v>12</v>
      </c>
      <c r="K6" s="14">
        <f>I6-J6</f>
        <v>-10</v>
      </c>
      <c r="L6" s="16">
        <f>0</f>
        <v>0</v>
      </c>
      <c r="M6" s="15">
        <f>L6/C6</f>
        <v>0</v>
      </c>
      <c r="N6" s="14">
        <f>1+1</f>
        <v>2</v>
      </c>
      <c r="O6" s="15">
        <f>N6/C6</f>
        <v>0.14285714285714285</v>
      </c>
      <c r="P6" s="15">
        <f>-0.25+0-6.75</f>
        <v>-7</v>
      </c>
      <c r="Q6" s="14">
        <f>17+2+10</f>
        <v>29</v>
      </c>
      <c r="R6" s="15">
        <f>Q6/C6</f>
        <v>2.0714285714285716</v>
      </c>
      <c r="S6" s="17">
        <f>-4+0+5</f>
        <v>1</v>
      </c>
    </row>
    <row r="7" spans="1:19" x14ac:dyDescent="0.25">
      <c r="A7" s="10"/>
      <c r="B7" s="11" t="s">
        <v>34</v>
      </c>
      <c r="C7" s="14">
        <f>5+4+4</f>
        <v>13</v>
      </c>
      <c r="D7" s="13">
        <f>(72+75+72+73+77+70+74+73+71+73+73+70+75)/13</f>
        <v>72.92307692307692</v>
      </c>
      <c r="E7" s="13">
        <f>(73+76+73+74+78+71+75+74+72+73+73+70+75)/13</f>
        <v>73.615384615384613</v>
      </c>
      <c r="F7" s="14">
        <f>8+7+10</f>
        <v>25</v>
      </c>
      <c r="G7" s="15">
        <f>F7/C7</f>
        <v>1.9230769230769231</v>
      </c>
      <c r="H7" s="12">
        <f>0</f>
        <v>0</v>
      </c>
      <c r="I7" s="14">
        <f>3+1</f>
        <v>4</v>
      </c>
      <c r="J7" s="14">
        <f>0</f>
        <v>0</v>
      </c>
      <c r="K7" s="14">
        <f>I7-J7</f>
        <v>4</v>
      </c>
      <c r="L7" s="16">
        <f>0</f>
        <v>0</v>
      </c>
      <c r="M7" s="15">
        <f>L7/C7</f>
        <v>0</v>
      </c>
      <c r="N7" s="12">
        <f>0</f>
        <v>0</v>
      </c>
      <c r="O7" s="15">
        <f>N7/C7</f>
        <v>0</v>
      </c>
      <c r="P7" s="15">
        <f>0.5-6.25-4.5</f>
        <v>-10.25</v>
      </c>
      <c r="Q7" s="14">
        <f>2+2+2</f>
        <v>6</v>
      </c>
      <c r="R7" s="15">
        <f>Q7/C7</f>
        <v>0.46153846153846156</v>
      </c>
      <c r="S7" s="17">
        <f>-4+0-6</f>
        <v>-10</v>
      </c>
    </row>
    <row r="8" spans="1:19" x14ac:dyDescent="0.25">
      <c r="A8" s="10"/>
      <c r="B8" s="11" t="s">
        <v>39</v>
      </c>
      <c r="C8" s="12">
        <f>2+4+6</f>
        <v>12</v>
      </c>
      <c r="D8" s="13">
        <f>(82+88+77+78+79+83+86+83+77+79+80+71)/12</f>
        <v>80.25</v>
      </c>
      <c r="E8" s="13">
        <f>(76+82+71+73+74+78+77+74+68+71+73+64)/12</f>
        <v>73.416666666666671</v>
      </c>
      <c r="F8" s="14">
        <f>0+4+7</f>
        <v>11</v>
      </c>
      <c r="G8" s="15">
        <f>F8/C8</f>
        <v>0.91666666666666663</v>
      </c>
      <c r="H8" s="12">
        <f>1</f>
        <v>1</v>
      </c>
      <c r="I8" s="14">
        <f>0+1</f>
        <v>1</v>
      </c>
      <c r="J8" s="14">
        <f>5+2+3</f>
        <v>10</v>
      </c>
      <c r="K8" s="14">
        <f>I8-J8</f>
        <v>-9</v>
      </c>
      <c r="L8" s="16">
        <f>0</f>
        <v>0</v>
      </c>
      <c r="M8" s="15">
        <f>L8/C8</f>
        <v>0</v>
      </c>
      <c r="N8" s="14">
        <f>0+2</f>
        <v>2</v>
      </c>
      <c r="O8" s="15">
        <f>N8/C8</f>
        <v>0.16666666666666666</v>
      </c>
      <c r="P8" s="15">
        <f>2.25-0.5-9.75</f>
        <v>-8</v>
      </c>
      <c r="Q8" s="14">
        <f>9+8+18</f>
        <v>35</v>
      </c>
      <c r="R8" s="15">
        <f>Q8/C8</f>
        <v>2.9166666666666665</v>
      </c>
      <c r="S8" s="17">
        <f>-3+0+6</f>
        <v>3</v>
      </c>
    </row>
    <row r="9" spans="1:19" x14ac:dyDescent="0.25">
      <c r="A9" s="10"/>
      <c r="B9" s="11" t="s">
        <v>22</v>
      </c>
      <c r="C9" s="12">
        <f>3+4+4</f>
        <v>11</v>
      </c>
      <c r="D9" s="13">
        <f>(80+77+80+76+75+83+78+82+83+78+79)/11</f>
        <v>79.181818181818187</v>
      </c>
      <c r="E9" s="13">
        <f>(76+73+76+72+71+79+74+78+79+74+75)/11</f>
        <v>75.181818181818187</v>
      </c>
      <c r="F9" s="14">
        <f>5+4+2</f>
        <v>11</v>
      </c>
      <c r="G9" s="15">
        <f>F9/C9</f>
        <v>1</v>
      </c>
      <c r="H9" s="12">
        <f>0</f>
        <v>0</v>
      </c>
      <c r="I9" s="14">
        <f>3+2</f>
        <v>5</v>
      </c>
      <c r="J9" s="14">
        <f>0+1</f>
        <v>1</v>
      </c>
      <c r="K9" s="14">
        <f>I9-J9</f>
        <v>4</v>
      </c>
      <c r="L9" s="16">
        <f>0</f>
        <v>0</v>
      </c>
      <c r="M9" s="15">
        <f>L9/C9</f>
        <v>0</v>
      </c>
      <c r="N9" s="14">
        <f>0</f>
        <v>0</v>
      </c>
      <c r="O9" s="15">
        <f>N9/C9</f>
        <v>0</v>
      </c>
      <c r="P9" s="15">
        <f>1.75-0.5+14</f>
        <v>15.25</v>
      </c>
      <c r="Q9" s="14">
        <f>8+8+7</f>
        <v>23</v>
      </c>
      <c r="R9" s="15">
        <f>Q9/C9</f>
        <v>2.0909090909090908</v>
      </c>
      <c r="S9" s="17">
        <f>3+1-2</f>
        <v>2</v>
      </c>
    </row>
    <row r="10" spans="1:19" x14ac:dyDescent="0.25">
      <c r="A10" s="10"/>
      <c r="B10" s="27" t="s">
        <v>42</v>
      </c>
      <c r="C10" s="12">
        <f>3+3+5</f>
        <v>11</v>
      </c>
      <c r="D10" s="13">
        <f>(76+78+75+76+87+81+71+76+79+77+75)/11</f>
        <v>77.36363636363636</v>
      </c>
      <c r="E10" s="13">
        <f>(71+73+70+71+82+76+66+72+75+73+71)/11</f>
        <v>72.727272727272734</v>
      </c>
      <c r="F10" s="14">
        <f>7+1+10</f>
        <v>18</v>
      </c>
      <c r="G10" s="15">
        <f>F10/C10</f>
        <v>1.6363636363636365</v>
      </c>
      <c r="H10" s="12">
        <f>0+1</f>
        <v>1</v>
      </c>
      <c r="I10" s="14">
        <f>0+2</f>
        <v>2</v>
      </c>
      <c r="J10" s="14">
        <f>1+1+1</f>
        <v>3</v>
      </c>
      <c r="K10" s="14">
        <f>I10-J10</f>
        <v>-1</v>
      </c>
      <c r="L10" s="16">
        <f>0</f>
        <v>0</v>
      </c>
      <c r="M10" s="15">
        <f>L10/C10</f>
        <v>0</v>
      </c>
      <c r="N10" s="14">
        <f>0+1</f>
        <v>1</v>
      </c>
      <c r="O10" s="15">
        <f>N10/C10</f>
        <v>9.0909090909090912E-2</v>
      </c>
      <c r="P10" s="15">
        <f>-7.5+5.5-3.25</f>
        <v>-5.25</v>
      </c>
      <c r="Q10" s="14">
        <f>4+7+6</f>
        <v>17</v>
      </c>
      <c r="R10" s="15">
        <f>Q10/C10</f>
        <v>1.5454545454545454</v>
      </c>
      <c r="S10" s="17">
        <f>1-3+0</f>
        <v>-2</v>
      </c>
    </row>
    <row r="11" spans="1:19" x14ac:dyDescent="0.25">
      <c r="A11" s="10"/>
      <c r="B11" s="11" t="s">
        <v>20</v>
      </c>
      <c r="C11" s="12">
        <f>4+2+4</f>
        <v>10</v>
      </c>
      <c r="D11" s="13">
        <f>(79+77+78+76+77+77+74+75+74+72)/10</f>
        <v>75.900000000000006</v>
      </c>
      <c r="E11" s="13">
        <f>(75+73+74+72+73+73+71+72+71+69)/10</f>
        <v>72.3</v>
      </c>
      <c r="F11" s="14">
        <f>3+4+7</f>
        <v>14</v>
      </c>
      <c r="G11" s="15">
        <f>F11/C11</f>
        <v>1.4</v>
      </c>
      <c r="H11" s="12">
        <f>0+2</f>
        <v>2</v>
      </c>
      <c r="I11" s="12">
        <f>0+2+1</f>
        <v>3</v>
      </c>
      <c r="J11" s="14">
        <f>0+1+1</f>
        <v>2</v>
      </c>
      <c r="K11" s="14">
        <f>I11-J11</f>
        <v>1</v>
      </c>
      <c r="L11" s="16">
        <f>0</f>
        <v>0</v>
      </c>
      <c r="M11" s="15">
        <f>L11/C11</f>
        <v>0</v>
      </c>
      <c r="N11" s="12">
        <f>0+1</f>
        <v>1</v>
      </c>
      <c r="O11" s="15">
        <f>N11/C11</f>
        <v>0.1</v>
      </c>
      <c r="P11" s="15">
        <f>1.5-1-0.75</f>
        <v>-0.25</v>
      </c>
      <c r="Q11" s="14">
        <f>6+4+5</f>
        <v>15</v>
      </c>
      <c r="R11" s="15">
        <f>Q11/C11</f>
        <v>1.5</v>
      </c>
      <c r="S11" s="17">
        <f>2+2+3</f>
        <v>7</v>
      </c>
    </row>
    <row r="12" spans="1:19" x14ac:dyDescent="0.25">
      <c r="A12" s="10"/>
      <c r="B12" s="11" t="s">
        <v>29</v>
      </c>
      <c r="C12" s="12">
        <f>3+3+4</f>
        <v>10</v>
      </c>
      <c r="D12" s="13">
        <f>(75+79+84+72+81+82+75+72+75+80)/10</f>
        <v>77.5</v>
      </c>
      <c r="E12" s="13">
        <f>(69+74+79+67+76+77+69+66+70+75)/10</f>
        <v>72.2</v>
      </c>
      <c r="F12" s="14">
        <f>3+6+10</f>
        <v>19</v>
      </c>
      <c r="G12" s="15">
        <f>F12/C12</f>
        <v>1.9</v>
      </c>
      <c r="H12" s="12">
        <f>1</f>
        <v>1</v>
      </c>
      <c r="I12" s="14">
        <f>0+2</f>
        <v>2</v>
      </c>
      <c r="J12" s="14">
        <f>1</f>
        <v>1</v>
      </c>
      <c r="K12" s="14">
        <f>I12-J12</f>
        <v>1</v>
      </c>
      <c r="L12" s="16">
        <f>0</f>
        <v>0</v>
      </c>
      <c r="M12" s="15">
        <f>L12/C12</f>
        <v>0</v>
      </c>
      <c r="N12" s="14">
        <f>1+1+2</f>
        <v>4</v>
      </c>
      <c r="O12" s="15">
        <f>N12/C12</f>
        <v>0.4</v>
      </c>
      <c r="P12" s="15">
        <f>0.75-4.5-5</f>
        <v>-8.75</v>
      </c>
      <c r="Q12" s="14">
        <f>6+5+6</f>
        <v>17</v>
      </c>
      <c r="R12" s="15">
        <f>Q12/C12</f>
        <v>1.7</v>
      </c>
      <c r="S12" s="17">
        <f>1+0+1</f>
        <v>2</v>
      </c>
    </row>
    <row r="13" spans="1:19" x14ac:dyDescent="0.25">
      <c r="A13" s="10"/>
      <c r="B13" s="11" t="s">
        <v>21</v>
      </c>
      <c r="C13" s="12">
        <f>3+3+4</f>
        <v>10</v>
      </c>
      <c r="D13" s="13">
        <f>(72+69+71+69+75+76+72+76+72+75)/10</f>
        <v>72.7</v>
      </c>
      <c r="E13" s="13">
        <f>(72+69+72+69+75+76+72+76+72+75)/10</f>
        <v>72.8</v>
      </c>
      <c r="F13" s="14">
        <f>5+9+6</f>
        <v>20</v>
      </c>
      <c r="G13" s="15">
        <f>F13/C13</f>
        <v>2</v>
      </c>
      <c r="H13" s="12">
        <f>1</f>
        <v>1</v>
      </c>
      <c r="I13" s="14">
        <f>1+2</f>
        <v>3</v>
      </c>
      <c r="J13" s="14">
        <f>0+3+1</f>
        <v>4</v>
      </c>
      <c r="K13" s="14">
        <f>I13-J13</f>
        <v>-1</v>
      </c>
      <c r="L13" s="16">
        <f>1+1</f>
        <v>2</v>
      </c>
      <c r="M13" s="15">
        <f>L13/C13</f>
        <v>0.2</v>
      </c>
      <c r="N13" s="14">
        <f>1+1</f>
        <v>2</v>
      </c>
      <c r="O13" s="15">
        <f>N13/C13</f>
        <v>0.2</v>
      </c>
      <c r="P13" s="15">
        <f>-5.5+1+3.25</f>
        <v>-1.25</v>
      </c>
      <c r="Q13" s="14">
        <f>0+5+2</f>
        <v>7</v>
      </c>
      <c r="R13" s="15">
        <f>Q13/C13</f>
        <v>0.7</v>
      </c>
      <c r="S13" s="17">
        <f>3-1-3</f>
        <v>-1</v>
      </c>
    </row>
    <row r="14" spans="1:19" x14ac:dyDescent="0.25">
      <c r="A14" s="10"/>
      <c r="B14" s="11" t="s">
        <v>37</v>
      </c>
      <c r="C14" s="12">
        <f>3+3+4</f>
        <v>10</v>
      </c>
      <c r="D14" s="13">
        <f>(81+74+77+79+79+76+76+82+83+81)/10</f>
        <v>78.8</v>
      </c>
      <c r="E14" s="13">
        <f>(76+69+71+74+74+70+71+77+78+75)/10</f>
        <v>73.5</v>
      </c>
      <c r="F14" s="14">
        <f>1+3+4</f>
        <v>8</v>
      </c>
      <c r="G14" s="15">
        <f>F14/C14</f>
        <v>0.8</v>
      </c>
      <c r="H14" s="12">
        <f>0+1</f>
        <v>1</v>
      </c>
      <c r="I14" s="14">
        <f>0+1</f>
        <v>1</v>
      </c>
      <c r="J14" s="14">
        <f>0+3+3</f>
        <v>6</v>
      </c>
      <c r="K14" s="14">
        <f>I14-J14</f>
        <v>-5</v>
      </c>
      <c r="L14" s="16">
        <f>0</f>
        <v>0</v>
      </c>
      <c r="M14" s="15">
        <f>L14/C14</f>
        <v>0</v>
      </c>
      <c r="N14" s="14">
        <f>1</f>
        <v>1</v>
      </c>
      <c r="O14" s="15">
        <f>N14/C14</f>
        <v>0.1</v>
      </c>
      <c r="P14" s="15">
        <f>-2-4.5+5</f>
        <v>-1.5</v>
      </c>
      <c r="Q14" s="14">
        <f>3+5+12</f>
        <v>20</v>
      </c>
      <c r="R14" s="15">
        <f>Q14/C14</f>
        <v>2</v>
      </c>
      <c r="S14" s="17">
        <f>1+2-5</f>
        <v>-2</v>
      </c>
    </row>
    <row r="15" spans="1:19" x14ac:dyDescent="0.25">
      <c r="A15" s="10"/>
      <c r="B15" s="11" t="s">
        <v>40</v>
      </c>
      <c r="C15" s="12">
        <f>4+3</f>
        <v>7</v>
      </c>
      <c r="D15" s="13">
        <f>(74+74+75+75+71+68+77)/7</f>
        <v>73.428571428571431</v>
      </c>
      <c r="E15" s="13">
        <f>(73+73+74+74+69+66+77)/7</f>
        <v>72.285714285714292</v>
      </c>
      <c r="F15" s="14">
        <f>7+8</f>
        <v>15</v>
      </c>
      <c r="G15" s="15">
        <f>F15/C15</f>
        <v>2.1428571428571428</v>
      </c>
      <c r="H15" s="14">
        <f>1</f>
        <v>1</v>
      </c>
      <c r="I15" s="14">
        <f>1+1</f>
        <v>2</v>
      </c>
      <c r="J15" s="14">
        <f>1+1</f>
        <v>2</v>
      </c>
      <c r="K15" s="14">
        <f>I15-J15</f>
        <v>0</v>
      </c>
      <c r="L15" s="16">
        <f>0+1</f>
        <v>1</v>
      </c>
      <c r="M15" s="15">
        <f>L15/C15</f>
        <v>0.14285714285714285</v>
      </c>
      <c r="N15" s="14">
        <f>0+2</f>
        <v>2</v>
      </c>
      <c r="O15" s="15">
        <f>N15/C15</f>
        <v>0.2857142857142857</v>
      </c>
      <c r="P15" s="15">
        <f>-0.25-4.75</f>
        <v>-5</v>
      </c>
      <c r="Q15" s="14">
        <f>3+3</f>
        <v>6</v>
      </c>
      <c r="R15" s="15">
        <f>Q15/C15</f>
        <v>0.8571428571428571</v>
      </c>
      <c r="S15" s="17">
        <f>2+1</f>
        <v>3</v>
      </c>
    </row>
    <row r="16" spans="1:19" x14ac:dyDescent="0.25">
      <c r="B16" s="11" t="s">
        <v>31</v>
      </c>
      <c r="C16" s="12">
        <f>1+1+5</f>
        <v>7</v>
      </c>
      <c r="D16" s="13">
        <f>(89+83+84+84+81+76+83)/7</f>
        <v>82.857142857142861</v>
      </c>
      <c r="E16" s="13">
        <f>(83+77+77+78+74+70+76)/7</f>
        <v>76.428571428571431</v>
      </c>
      <c r="F16" s="14">
        <f>0+5</f>
        <v>5</v>
      </c>
      <c r="G16" s="15">
        <f>F16/C16</f>
        <v>0.7142857142857143</v>
      </c>
      <c r="H16" s="12">
        <f>0</f>
        <v>0</v>
      </c>
      <c r="I16" s="14">
        <f>0+1</f>
        <v>1</v>
      </c>
      <c r="J16" s="14">
        <f>0+2+1</f>
        <v>3</v>
      </c>
      <c r="K16" s="14">
        <f>I16-J16</f>
        <v>-2</v>
      </c>
      <c r="L16" s="16">
        <f>0</f>
        <v>0</v>
      </c>
      <c r="M16" s="15">
        <f>L16/C16</f>
        <v>0</v>
      </c>
      <c r="N16" s="12">
        <f>0</f>
        <v>0</v>
      </c>
      <c r="O16" s="15">
        <f>N16/C16</f>
        <v>0</v>
      </c>
      <c r="P16" s="15">
        <f>1.75+0.5+15.75</f>
        <v>18</v>
      </c>
      <c r="Q16" s="14">
        <f>6+4+15</f>
        <v>25</v>
      </c>
      <c r="R16" s="15">
        <f>Q16/C16</f>
        <v>3.5714285714285716</v>
      </c>
      <c r="S16" s="17">
        <f>1-2+4</f>
        <v>3</v>
      </c>
    </row>
    <row r="17" spans="1:20" x14ac:dyDescent="0.25">
      <c r="A17" s="10"/>
      <c r="B17" s="11" t="s">
        <v>33</v>
      </c>
      <c r="C17" s="14">
        <f>2+2+3</f>
        <v>7</v>
      </c>
      <c r="D17" s="13">
        <f>(81+91+84+88+84+85+80)/7</f>
        <v>84.714285714285708</v>
      </c>
      <c r="E17" s="13">
        <f>(69+79+72+76+72+73+68)/7</f>
        <v>72.714285714285708</v>
      </c>
      <c r="F17" s="14">
        <f>2+1+1</f>
        <v>4</v>
      </c>
      <c r="G17" s="15">
        <f>F17/C17</f>
        <v>0.5714285714285714</v>
      </c>
      <c r="H17" s="12">
        <f>0</f>
        <v>0</v>
      </c>
      <c r="I17" s="14">
        <f>0</f>
        <v>0</v>
      </c>
      <c r="J17" s="14">
        <f>1</f>
        <v>1</v>
      </c>
      <c r="K17" s="14">
        <f>I17-J17</f>
        <v>-1</v>
      </c>
      <c r="L17" s="16">
        <f>0</f>
        <v>0</v>
      </c>
      <c r="M17" s="15">
        <f>L17/C17</f>
        <v>0</v>
      </c>
      <c r="N17" s="14">
        <f>1+1</f>
        <v>2</v>
      </c>
      <c r="O17" s="15">
        <f>N17/C17</f>
        <v>0.2857142857142857</v>
      </c>
      <c r="P17" s="15">
        <f>2.25+0-1.25</f>
        <v>1</v>
      </c>
      <c r="Q17" s="16">
        <f>10+7+5</f>
        <v>22</v>
      </c>
      <c r="R17" s="15">
        <f>Q17/C17</f>
        <v>3.1428571428571428</v>
      </c>
      <c r="S17" s="18">
        <f>-2-2+2</f>
        <v>-2</v>
      </c>
    </row>
    <row r="18" spans="1:20" x14ac:dyDescent="0.25">
      <c r="A18" s="10"/>
      <c r="B18" s="11" t="s">
        <v>38</v>
      </c>
      <c r="C18" s="12">
        <f>2+1+3</f>
        <v>6</v>
      </c>
      <c r="D18" s="13">
        <f>(79+79+79+72+80+79)/6</f>
        <v>78</v>
      </c>
      <c r="E18" s="13">
        <f>(75+75+74+67+76+74)/6</f>
        <v>73.5</v>
      </c>
      <c r="F18" s="14">
        <f>2+3</f>
        <v>5</v>
      </c>
      <c r="G18" s="15">
        <f>F18/C18</f>
        <v>0.83333333333333337</v>
      </c>
      <c r="H18" s="12">
        <f>0</f>
        <v>0</v>
      </c>
      <c r="I18" s="14">
        <f>1</f>
        <v>1</v>
      </c>
      <c r="J18" s="14">
        <f>0</f>
        <v>0</v>
      </c>
      <c r="K18" s="14">
        <f>I18-J18</f>
        <v>1</v>
      </c>
      <c r="L18" s="16">
        <f>0</f>
        <v>0</v>
      </c>
      <c r="M18" s="15">
        <f>L18/C18</f>
        <v>0</v>
      </c>
      <c r="N18" s="14">
        <f>0+1</f>
        <v>1</v>
      </c>
      <c r="O18" s="15">
        <f>N18/C18</f>
        <v>0.16666666666666666</v>
      </c>
      <c r="P18" s="15">
        <f>0.25+1+1</f>
        <v>2.25</v>
      </c>
      <c r="Q18" s="14">
        <f>4+2+5</f>
        <v>11</v>
      </c>
      <c r="R18" s="15">
        <f>Q18/C18</f>
        <v>1.8333333333333333</v>
      </c>
      <c r="S18" s="17">
        <f>-1+2+0</f>
        <v>1</v>
      </c>
    </row>
    <row r="19" spans="1:20" x14ac:dyDescent="0.25">
      <c r="A19" s="10"/>
      <c r="B19" s="11" t="s">
        <v>30</v>
      </c>
      <c r="C19" s="14">
        <f>2+1+2</f>
        <v>5</v>
      </c>
      <c r="D19" s="13">
        <f>(75+87+84+74+73)/5</f>
        <v>78.599999999999994</v>
      </c>
      <c r="E19" s="13">
        <f>(68+80+77+66+66)/5</f>
        <v>71.400000000000006</v>
      </c>
      <c r="F19" s="14">
        <f>3+1+10</f>
        <v>14</v>
      </c>
      <c r="G19" s="15">
        <f>F19/C19</f>
        <v>2.8</v>
      </c>
      <c r="H19" s="12">
        <f>0</f>
        <v>0</v>
      </c>
      <c r="I19" s="14">
        <f>0+2</f>
        <v>2</v>
      </c>
      <c r="J19" s="12">
        <f>0+1</f>
        <v>1</v>
      </c>
      <c r="K19" s="14">
        <f>I19-J19</f>
        <v>1</v>
      </c>
      <c r="L19" s="16">
        <f>0</f>
        <v>0</v>
      </c>
      <c r="M19" s="15">
        <f>L19/C19</f>
        <v>0</v>
      </c>
      <c r="N19" s="14">
        <f>1+2</f>
        <v>3</v>
      </c>
      <c r="O19" s="15">
        <f>N19/C19</f>
        <v>0.6</v>
      </c>
      <c r="P19" s="15">
        <f>3.5+0.75-9</f>
        <v>-4.75</v>
      </c>
      <c r="Q19" s="14">
        <f>8+4+6</f>
        <v>18</v>
      </c>
      <c r="R19" s="15">
        <f>Q19/C19</f>
        <v>3.6</v>
      </c>
      <c r="S19" s="17">
        <f>2+0+3</f>
        <v>5</v>
      </c>
    </row>
    <row r="20" spans="1:20" x14ac:dyDescent="0.25">
      <c r="A20" s="10"/>
      <c r="B20" s="11" t="s">
        <v>28</v>
      </c>
      <c r="C20" s="12">
        <f>1+2+2</f>
        <v>5</v>
      </c>
      <c r="D20" s="13">
        <f>(71+75+72+68+69)/5</f>
        <v>71</v>
      </c>
      <c r="E20" s="13">
        <f>(71+75+72+68+69)/5</f>
        <v>71</v>
      </c>
      <c r="F20" s="14">
        <f>3+5+10</f>
        <v>18</v>
      </c>
      <c r="G20" s="15">
        <f>F20/C20</f>
        <v>3.6</v>
      </c>
      <c r="H20" s="12">
        <f>0</f>
        <v>0</v>
      </c>
      <c r="I20" s="14">
        <f>0</f>
        <v>0</v>
      </c>
      <c r="J20" s="14">
        <f>0</f>
        <v>0</v>
      </c>
      <c r="K20" s="14">
        <f>I20-J20</f>
        <v>0</v>
      </c>
      <c r="L20" s="16">
        <f>0+2</f>
        <v>2</v>
      </c>
      <c r="M20" s="15">
        <f>L20/C20</f>
        <v>0.4</v>
      </c>
      <c r="N20" s="14">
        <f>0+2</f>
        <v>2</v>
      </c>
      <c r="O20" s="15">
        <f>N20/C20</f>
        <v>0.4</v>
      </c>
      <c r="P20" s="15">
        <f>-3.25+2.25-5.25</f>
        <v>-6.25</v>
      </c>
      <c r="Q20" s="14">
        <f>0+1+1</f>
        <v>2</v>
      </c>
      <c r="R20" s="15">
        <f>Q20/C20</f>
        <v>0.4</v>
      </c>
      <c r="S20" s="17">
        <f>0+0+3</f>
        <v>3</v>
      </c>
      <c r="T20" s="19"/>
    </row>
    <row r="21" spans="1:20" x14ac:dyDescent="0.25">
      <c r="A21" s="10"/>
      <c r="B21" s="11" t="s">
        <v>36</v>
      </c>
      <c r="C21" s="12">
        <f>1+3</f>
        <v>4</v>
      </c>
      <c r="D21" s="13">
        <f>(85+83+90+76)/4</f>
        <v>83.5</v>
      </c>
      <c r="E21" s="13">
        <f>(79+76+83+68)/4</f>
        <v>76.5</v>
      </c>
      <c r="F21" s="14">
        <f>0+1</f>
        <v>1</v>
      </c>
      <c r="G21" s="15">
        <f>F21/C21</f>
        <v>0.25</v>
      </c>
      <c r="H21" s="12">
        <f>0</f>
        <v>0</v>
      </c>
      <c r="I21" s="14">
        <f>0</f>
        <v>0</v>
      </c>
      <c r="J21" s="14">
        <f>0+1</f>
        <v>1</v>
      </c>
      <c r="K21" s="14">
        <f>I21-J21</f>
        <v>-1</v>
      </c>
      <c r="L21" s="16">
        <f>0</f>
        <v>0</v>
      </c>
      <c r="M21" s="15">
        <f>L21/C21</f>
        <v>0</v>
      </c>
      <c r="N21" s="14">
        <f>0+1</f>
        <v>1</v>
      </c>
      <c r="O21" s="15">
        <f>N21/C21</f>
        <v>0.25</v>
      </c>
      <c r="P21" s="15">
        <f>3.75+6</f>
        <v>9.75</v>
      </c>
      <c r="Q21" s="14">
        <f>2+11</f>
        <v>13</v>
      </c>
      <c r="R21" s="15">
        <f>Q21/C21</f>
        <v>3.25</v>
      </c>
      <c r="S21" s="17">
        <f>-1-2</f>
        <v>-3</v>
      </c>
    </row>
    <row r="22" spans="1:20" ht="15.75" thickBot="1" x14ac:dyDescent="0.3">
      <c r="A22" s="20"/>
      <c r="B22" s="29" t="s">
        <v>26</v>
      </c>
      <c r="C22" s="21">
        <f>1+3</f>
        <v>4</v>
      </c>
      <c r="D22" s="22">
        <f>(82+74+74+79)/4</f>
        <v>77.25</v>
      </c>
      <c r="E22" s="22">
        <f>(77+69+69+75)/4</f>
        <v>72.5</v>
      </c>
      <c r="F22" s="23">
        <f>2+7</f>
        <v>9</v>
      </c>
      <c r="G22" s="24">
        <f>F22/C22</f>
        <v>2.25</v>
      </c>
      <c r="H22" s="21">
        <f>0</f>
        <v>0</v>
      </c>
      <c r="I22" s="23">
        <v>0</v>
      </c>
      <c r="J22" s="23">
        <f>0+1</f>
        <v>1</v>
      </c>
      <c r="K22" s="23">
        <f>I22-J22</f>
        <v>-1</v>
      </c>
      <c r="L22" s="25">
        <f>0</f>
        <v>0</v>
      </c>
      <c r="M22" s="24">
        <f>L22/C22</f>
        <v>0</v>
      </c>
      <c r="N22" s="23">
        <f>0+2</f>
        <v>2</v>
      </c>
      <c r="O22" s="24">
        <f>N22/C22</f>
        <v>0.5</v>
      </c>
      <c r="P22" s="24">
        <f>2.75-10.25</f>
        <v>-7.5</v>
      </c>
      <c r="Q22" s="23">
        <f>2+4</f>
        <v>6</v>
      </c>
      <c r="R22" s="24">
        <f>Q22/C22</f>
        <v>1.5</v>
      </c>
      <c r="S22" s="26">
        <f>-2-2</f>
        <v>-4</v>
      </c>
    </row>
    <row r="23" spans="1:20" x14ac:dyDescent="0.25">
      <c r="B23" s="27"/>
    </row>
    <row r="24" spans="1:20" x14ac:dyDescent="0.25">
      <c r="B24" s="27"/>
    </row>
    <row r="25" spans="1:20" x14ac:dyDescent="0.25">
      <c r="J25" s="1"/>
      <c r="L25" s="2"/>
      <c r="M25" s="2"/>
      <c r="P25"/>
      <c r="R25"/>
    </row>
    <row r="26" spans="1:20" x14ac:dyDescent="0.25">
      <c r="J26" s="1"/>
      <c r="L26" s="2"/>
      <c r="M26" s="2"/>
      <c r="P26"/>
      <c r="R26"/>
    </row>
    <row r="27" spans="1:20" x14ac:dyDescent="0.25">
      <c r="J27" s="1"/>
      <c r="L27" s="2"/>
      <c r="M27" s="2"/>
      <c r="P27"/>
      <c r="R27"/>
    </row>
    <row r="28" spans="1:20" x14ac:dyDescent="0.25">
      <c r="J28" s="1"/>
      <c r="L28" s="2"/>
      <c r="M28" s="2"/>
      <c r="P28"/>
      <c r="R28"/>
    </row>
    <row r="29" spans="1:20" x14ac:dyDescent="0.25">
      <c r="J29" s="1"/>
      <c r="L29" s="2"/>
      <c r="M29" s="2"/>
      <c r="P29"/>
      <c r="R29"/>
    </row>
    <row r="35" spans="2:19" x14ac:dyDescent="0.25">
      <c r="J35" s="1"/>
      <c r="L35" s="2"/>
      <c r="M35" s="2"/>
      <c r="P35"/>
      <c r="R35"/>
    </row>
    <row r="36" spans="2:19" x14ac:dyDescent="0.25">
      <c r="J36" s="1"/>
      <c r="L36" s="2"/>
      <c r="M36" s="2"/>
      <c r="P36"/>
      <c r="R36"/>
    </row>
    <row r="37" spans="2:19" x14ac:dyDescent="0.25">
      <c r="J37" s="1"/>
      <c r="L37" s="2"/>
      <c r="M37" s="2"/>
      <c r="P37"/>
      <c r="R37"/>
    </row>
    <row r="38" spans="2:19" x14ac:dyDescent="0.25">
      <c r="J38" s="1"/>
      <c r="L38" s="2"/>
      <c r="M38" s="2"/>
      <c r="P38"/>
      <c r="R38"/>
    </row>
    <row r="39" spans="2:19" x14ac:dyDescent="0.25">
      <c r="J39" s="1"/>
      <c r="L39" s="2"/>
      <c r="M39" s="2"/>
      <c r="P39"/>
      <c r="R39"/>
    </row>
    <row r="40" spans="2:19" x14ac:dyDescent="0.25">
      <c r="J40" s="1"/>
      <c r="L40" s="2"/>
      <c r="M40" s="2"/>
      <c r="P40"/>
      <c r="R40"/>
    </row>
    <row r="41" spans="2:19" x14ac:dyDescent="0.25">
      <c r="J41" s="1"/>
      <c r="L41" s="2"/>
      <c r="M41" s="2"/>
      <c r="P41"/>
      <c r="R41"/>
    </row>
    <row r="42" spans="2:19" x14ac:dyDescent="0.25">
      <c r="B42" s="11" t="s">
        <v>32</v>
      </c>
      <c r="C42" s="12">
        <f>4+1+1+4+2+6</f>
        <v>18</v>
      </c>
      <c r="D42" s="13">
        <f>(85+75+74+76+75+81+78+79+76+77+81+85+80+73+79+75+82+86)/18</f>
        <v>78.722222222222229</v>
      </c>
      <c r="E42" s="13">
        <f>(80+70+69+71+70+76+73+74+71+72+76+80+75+68+74+70+79+81)/18</f>
        <v>73.833333333333329</v>
      </c>
      <c r="F42" s="14">
        <f>7+2+3+5+2+5</f>
        <v>24</v>
      </c>
      <c r="G42" s="15">
        <f t="shared" ref="G42:G46" si="0">F42/C42</f>
        <v>1.3333333333333333</v>
      </c>
      <c r="H42" s="12">
        <f>0</f>
        <v>0</v>
      </c>
      <c r="I42" s="14">
        <f>1+2</f>
        <v>3</v>
      </c>
      <c r="J42" s="14">
        <f>0+1+1+1+2</f>
        <v>5</v>
      </c>
      <c r="K42" s="14">
        <f t="shared" ref="K42:K46" si="1">I42-J42</f>
        <v>-2</v>
      </c>
      <c r="L42" s="16">
        <f>0</f>
        <v>0</v>
      </c>
      <c r="M42" s="15">
        <f t="shared" ref="M42:M46" si="2">L42/C42</f>
        <v>0</v>
      </c>
      <c r="N42" s="14">
        <f>1+1</f>
        <v>2</v>
      </c>
      <c r="O42" s="15">
        <f t="shared" ref="O42:O46" si="3">N42/C42</f>
        <v>0.1111111111111111</v>
      </c>
      <c r="P42" s="15">
        <f>0-3+4-1.5+2.75+6.5</f>
        <v>8.75</v>
      </c>
      <c r="Q42" s="14">
        <f>5+2+5+6+8+15</f>
        <v>41</v>
      </c>
      <c r="R42" s="15">
        <f t="shared" ref="R42:R46" si="4">Q42/C42</f>
        <v>2.2777777777777777</v>
      </c>
      <c r="S42" s="17">
        <f>2+1+0+0-1-5</f>
        <v>-3</v>
      </c>
    </row>
    <row r="43" spans="2:19" x14ac:dyDescent="0.25">
      <c r="B43" s="11" t="s">
        <v>23</v>
      </c>
      <c r="C43" s="12">
        <f>1</f>
        <v>1</v>
      </c>
      <c r="D43" s="13">
        <f>(79)/1</f>
        <v>79</v>
      </c>
      <c r="E43" s="13">
        <f>(75)/1</f>
        <v>75</v>
      </c>
      <c r="F43" s="14">
        <f>1</f>
        <v>1</v>
      </c>
      <c r="G43" s="15">
        <f t="shared" si="0"/>
        <v>1</v>
      </c>
      <c r="H43" s="14">
        <f>0</f>
        <v>0</v>
      </c>
      <c r="I43" s="14">
        <f>0</f>
        <v>0</v>
      </c>
      <c r="J43" s="14">
        <f>2</f>
        <v>2</v>
      </c>
      <c r="K43" s="14">
        <f t="shared" si="1"/>
        <v>-2</v>
      </c>
      <c r="L43" s="16">
        <f>0</f>
        <v>0</v>
      </c>
      <c r="M43" s="15">
        <f t="shared" si="2"/>
        <v>0</v>
      </c>
      <c r="N43" s="14">
        <f>0</f>
        <v>0</v>
      </c>
      <c r="O43" s="15">
        <f t="shared" si="3"/>
        <v>0</v>
      </c>
      <c r="P43" s="15">
        <f>-1.5</f>
        <v>-1.5</v>
      </c>
      <c r="Q43" s="14">
        <f>2</f>
        <v>2</v>
      </c>
      <c r="R43" s="15">
        <f t="shared" si="4"/>
        <v>2</v>
      </c>
      <c r="S43" s="17">
        <f>-2</f>
        <v>-2</v>
      </c>
    </row>
    <row r="44" spans="2:19" x14ac:dyDescent="0.25">
      <c r="B44" s="11" t="s">
        <v>24</v>
      </c>
      <c r="C44" s="12">
        <f>1+2+5+4+1+5+4+3</f>
        <v>25</v>
      </c>
      <c r="D44" s="13">
        <f>(79+78+85+81+75+78+80+82+77+77+81+79+84+77+84+79+85+79+81+74+79+78+77+82+85)/25</f>
        <v>79.84</v>
      </c>
      <c r="E44" s="13">
        <f>(73+71+78+74+68+71+73+75+70+70+74+72+77+70+77+72+78+82+74+67+72+72+71+76+78)/25</f>
        <v>73.400000000000006</v>
      </c>
      <c r="F44" s="14">
        <f>3+6+1+1+3+6+9+3</f>
        <v>32</v>
      </c>
      <c r="G44" s="15">
        <f t="shared" si="0"/>
        <v>1.28</v>
      </c>
      <c r="H44" s="12">
        <f>0+1</f>
        <v>1</v>
      </c>
      <c r="I44" s="14">
        <f>0+1+1</f>
        <v>2</v>
      </c>
      <c r="J44" s="14">
        <f>0+2+2+1+3</f>
        <v>8</v>
      </c>
      <c r="K44" s="14">
        <f t="shared" si="1"/>
        <v>-6</v>
      </c>
      <c r="L44" s="16">
        <f>0</f>
        <v>0</v>
      </c>
      <c r="M44" s="15">
        <f t="shared" si="2"/>
        <v>0</v>
      </c>
      <c r="N44" s="14">
        <f>1+1</f>
        <v>2</v>
      </c>
      <c r="O44" s="15">
        <f t="shared" si="3"/>
        <v>0.08</v>
      </c>
      <c r="P44" s="15">
        <f>1.75+0.25-4.25-6.5+0.25-6-8.25+2.75</f>
        <v>-20</v>
      </c>
      <c r="Q44" s="14">
        <f>7+10+4+6+3+12+8+8</f>
        <v>58</v>
      </c>
      <c r="R44" s="15">
        <f t="shared" si="4"/>
        <v>2.3199999999999998</v>
      </c>
      <c r="S44" s="17">
        <f>2-3+5+0+2+2+2-3</f>
        <v>7</v>
      </c>
    </row>
    <row r="45" spans="2:19" x14ac:dyDescent="0.25">
      <c r="B45" s="11" t="s">
        <v>25</v>
      </c>
      <c r="C45" s="12">
        <f>2</f>
        <v>2</v>
      </c>
      <c r="D45" s="13">
        <f>(78+86)/2</f>
        <v>82</v>
      </c>
      <c r="E45" s="13">
        <f>(72+79)/2</f>
        <v>75.5</v>
      </c>
      <c r="F45" s="14">
        <f>1</f>
        <v>1</v>
      </c>
      <c r="G45" s="15">
        <f t="shared" si="0"/>
        <v>0.5</v>
      </c>
      <c r="H45" s="12">
        <f>0</f>
        <v>0</v>
      </c>
      <c r="I45" s="14">
        <f>0</f>
        <v>0</v>
      </c>
      <c r="J45" s="14">
        <f>1</f>
        <v>1</v>
      </c>
      <c r="K45" s="14">
        <f t="shared" si="1"/>
        <v>-1</v>
      </c>
      <c r="L45" s="16">
        <f>0</f>
        <v>0</v>
      </c>
      <c r="M45" s="15">
        <f t="shared" si="2"/>
        <v>0</v>
      </c>
      <c r="N45" s="12">
        <f>0</f>
        <v>0</v>
      </c>
      <c r="O45" s="15">
        <f>1.75</f>
        <v>1.75</v>
      </c>
      <c r="P45" s="15">
        <f>3.75-4.25-4.5+15.25+5.75+2.25-4-14</f>
        <v>0.25</v>
      </c>
      <c r="Q45" s="14">
        <f>6</f>
        <v>6</v>
      </c>
      <c r="R45" s="15">
        <f t="shared" si="4"/>
        <v>3</v>
      </c>
      <c r="S45" s="17">
        <f>1</f>
        <v>1</v>
      </c>
    </row>
    <row r="46" spans="2:19" x14ac:dyDescent="0.25">
      <c r="B46" s="11" t="s">
        <v>27</v>
      </c>
      <c r="C46" s="14">
        <f>2+2+1+2+2+6+2</f>
        <v>17</v>
      </c>
      <c r="D46" s="13">
        <f>(73+64+68+73+67+73+73+70+70+74+68+71+72+72+74+73+71)/17</f>
        <v>70.941176470588232</v>
      </c>
      <c r="E46" s="13">
        <f>(74+65+69+74+67+75+74+71+72+74+68+71+72+72+74+73+71)/17</f>
        <v>71.529411764705884</v>
      </c>
      <c r="F46" s="14">
        <f>10+4+3+5+6+11+6</f>
        <v>45</v>
      </c>
      <c r="G46" s="15">
        <f t="shared" si="0"/>
        <v>2.6470588235294117</v>
      </c>
      <c r="H46" s="14">
        <f>0+1</f>
        <v>1</v>
      </c>
      <c r="I46" s="14">
        <f>1+2+1+3</f>
        <v>7</v>
      </c>
      <c r="J46" s="14">
        <f>2+1</f>
        <v>3</v>
      </c>
      <c r="K46" s="14">
        <f t="shared" si="1"/>
        <v>4</v>
      </c>
      <c r="L46" s="16">
        <f>1+1+1+1</f>
        <v>4</v>
      </c>
      <c r="M46" s="15">
        <f t="shared" si="2"/>
        <v>0.23529411764705882</v>
      </c>
      <c r="N46" s="14">
        <f>1+1+1+1</f>
        <v>4</v>
      </c>
      <c r="O46" s="15">
        <f t="shared" si="3"/>
        <v>0.23529411764705882</v>
      </c>
      <c r="P46" s="15">
        <f>-8-1.75-1.25+1.5-4-9.25-4.5</f>
        <v>-27.25</v>
      </c>
      <c r="Q46" s="14">
        <f>2+1+1+2+1</f>
        <v>7</v>
      </c>
      <c r="R46" s="15">
        <f t="shared" si="4"/>
        <v>0.41176470588235292</v>
      </c>
      <c r="S46" s="17">
        <f>2+0+2-2-1+4-1</f>
        <v>4</v>
      </c>
    </row>
    <row r="47" spans="2:19" x14ac:dyDescent="0.25">
      <c r="J47" s="1"/>
      <c r="L47" s="2"/>
      <c r="M47" s="2"/>
      <c r="P47"/>
      <c r="R47"/>
    </row>
    <row r="48" spans="2:19" x14ac:dyDescent="0.25">
      <c r="J48" s="1"/>
      <c r="L48" s="2"/>
      <c r="M48" s="2"/>
      <c r="P48"/>
      <c r="R48"/>
    </row>
    <row r="49" spans="10:18" x14ac:dyDescent="0.25">
      <c r="J49" s="1"/>
      <c r="L49" s="2"/>
      <c r="M49" s="2"/>
      <c r="P49"/>
      <c r="R49"/>
    </row>
    <row r="50" spans="10:18" x14ac:dyDescent="0.25">
      <c r="J50" s="1"/>
      <c r="L50" s="2"/>
      <c r="M50" s="2"/>
      <c r="P50"/>
      <c r="R50"/>
    </row>
    <row r="51" spans="10:18" x14ac:dyDescent="0.25">
      <c r="J51" s="1"/>
      <c r="L51" s="2"/>
      <c r="M51" s="2"/>
      <c r="P51"/>
      <c r="R51"/>
    </row>
    <row r="52" spans="10:18" x14ac:dyDescent="0.25">
      <c r="J52" s="1"/>
      <c r="L52" s="2"/>
      <c r="M52" s="2"/>
      <c r="P52"/>
      <c r="R52"/>
    </row>
    <row r="53" spans="10:18" x14ac:dyDescent="0.25">
      <c r="J53" s="1"/>
      <c r="L53" s="2"/>
      <c r="M53" s="2"/>
      <c r="P53"/>
      <c r="R53"/>
    </row>
    <row r="54" spans="10:18" x14ac:dyDescent="0.25">
      <c r="J54" s="1"/>
      <c r="L54" s="2"/>
      <c r="M54" s="2"/>
      <c r="P54"/>
      <c r="R54"/>
    </row>
    <row r="55" spans="10:18" x14ac:dyDescent="0.25">
      <c r="J55" s="1"/>
      <c r="L55" s="2"/>
      <c r="M55" s="2"/>
      <c r="P55"/>
      <c r="R55"/>
    </row>
    <row r="56" spans="10:18" x14ac:dyDescent="0.25">
      <c r="J56" s="1"/>
      <c r="L56" s="2"/>
      <c r="M56" s="2"/>
      <c r="P56"/>
      <c r="R56"/>
    </row>
    <row r="57" spans="10:18" x14ac:dyDescent="0.25">
      <c r="J57" s="1"/>
      <c r="L57" s="2"/>
      <c r="M57" s="2"/>
      <c r="P57"/>
      <c r="R57"/>
    </row>
    <row r="58" spans="10:18" x14ac:dyDescent="0.25">
      <c r="J58" s="1"/>
      <c r="L58" s="2"/>
      <c r="M58" s="2"/>
      <c r="P58"/>
      <c r="R58"/>
    </row>
    <row r="59" spans="10:18" x14ac:dyDescent="0.25">
      <c r="J59" s="1"/>
      <c r="L59" s="2"/>
      <c r="M59" s="2"/>
      <c r="P59"/>
      <c r="R59"/>
    </row>
    <row r="60" spans="10:18" x14ac:dyDescent="0.25">
      <c r="J60" s="1"/>
      <c r="L60" s="2"/>
      <c r="M60" s="2"/>
      <c r="P60"/>
      <c r="R60"/>
    </row>
    <row r="61" spans="10:18" x14ac:dyDescent="0.25">
      <c r="J61" s="1"/>
      <c r="L61" s="2"/>
      <c r="M61" s="2"/>
      <c r="P61"/>
      <c r="R61"/>
    </row>
    <row r="62" spans="10:18" x14ac:dyDescent="0.25">
      <c r="J62" s="1"/>
      <c r="L62" s="2"/>
      <c r="M62" s="2"/>
      <c r="P62"/>
      <c r="R62"/>
    </row>
    <row r="63" spans="10:18" x14ac:dyDescent="0.25">
      <c r="J63" s="1"/>
      <c r="L63" s="2"/>
      <c r="M63" s="2"/>
      <c r="P63"/>
      <c r="R63"/>
    </row>
    <row r="64" spans="10:18" x14ac:dyDescent="0.25">
      <c r="J64" s="1"/>
      <c r="L64" s="2"/>
      <c r="M64" s="2"/>
      <c r="P64"/>
      <c r="R64"/>
    </row>
    <row r="65" spans="10:18" x14ac:dyDescent="0.25">
      <c r="J65" s="1"/>
      <c r="L65" s="2"/>
      <c r="M65" s="2"/>
      <c r="P65"/>
      <c r="R65"/>
    </row>
    <row r="66" spans="10:18" x14ac:dyDescent="0.25">
      <c r="J66" s="1"/>
      <c r="L66" s="2"/>
      <c r="M66" s="2"/>
      <c r="P66"/>
      <c r="R66"/>
    </row>
    <row r="67" spans="10:18" x14ac:dyDescent="0.25">
      <c r="J67" s="1"/>
      <c r="L67" s="2"/>
      <c r="M67" s="2"/>
      <c r="P67"/>
      <c r="R67"/>
    </row>
    <row r="68" spans="10:18" x14ac:dyDescent="0.25">
      <c r="J68" s="1"/>
      <c r="L68" s="2"/>
      <c r="M68" s="2"/>
      <c r="P68"/>
      <c r="R68"/>
    </row>
    <row r="69" spans="10:18" x14ac:dyDescent="0.25">
      <c r="J69" s="1"/>
      <c r="L69" s="2"/>
      <c r="M69" s="2"/>
      <c r="P69"/>
      <c r="R69"/>
    </row>
    <row r="70" spans="10:18" x14ac:dyDescent="0.25">
      <c r="J70" s="1"/>
      <c r="L70" s="2"/>
      <c r="M70" s="2"/>
      <c r="P70"/>
      <c r="R70"/>
    </row>
    <row r="71" spans="10:18" x14ac:dyDescent="0.25">
      <c r="J71" s="1"/>
      <c r="L71" s="2"/>
      <c r="M71" s="2"/>
      <c r="P71"/>
      <c r="R71"/>
    </row>
    <row r="72" spans="10:18" x14ac:dyDescent="0.25">
      <c r="J72" s="1"/>
      <c r="L72" s="2"/>
      <c r="M72" s="2"/>
      <c r="P72"/>
      <c r="R72"/>
    </row>
    <row r="73" spans="10:18" x14ac:dyDescent="0.25">
      <c r="J73" s="1"/>
      <c r="L73" s="2"/>
      <c r="M73" s="2"/>
      <c r="P73"/>
      <c r="R73"/>
    </row>
    <row r="74" spans="10:18" x14ac:dyDescent="0.25">
      <c r="J74" s="1"/>
      <c r="L74" s="2"/>
      <c r="M74" s="2"/>
      <c r="P74"/>
      <c r="R74"/>
    </row>
    <row r="75" spans="10:18" x14ac:dyDescent="0.25">
      <c r="J75" s="1"/>
      <c r="L75" s="2"/>
      <c r="M75" s="2"/>
      <c r="P75"/>
      <c r="R75"/>
    </row>
    <row r="76" spans="10:18" x14ac:dyDescent="0.25">
      <c r="J76" s="1"/>
      <c r="L76" s="2"/>
      <c r="M76" s="2"/>
      <c r="P76"/>
      <c r="R76"/>
    </row>
    <row r="77" spans="10:18" x14ac:dyDescent="0.25">
      <c r="J77" s="1"/>
      <c r="L77" s="2"/>
      <c r="M77" s="2"/>
      <c r="P77"/>
      <c r="R77"/>
    </row>
    <row r="78" spans="10:18" x14ac:dyDescent="0.25">
      <c r="J78" s="1"/>
      <c r="L78" s="2"/>
      <c r="M78" s="2"/>
      <c r="P78"/>
      <c r="R78"/>
    </row>
    <row r="79" spans="10:18" x14ac:dyDescent="0.25">
      <c r="J79" s="1"/>
      <c r="L79" s="2"/>
      <c r="M79" s="2"/>
      <c r="P79"/>
      <c r="R79"/>
    </row>
    <row r="80" spans="10:18" x14ac:dyDescent="0.25">
      <c r="J80" s="1"/>
      <c r="L80" s="2"/>
      <c r="M80" s="2"/>
      <c r="P80"/>
      <c r="R80"/>
    </row>
    <row r="81" spans="8:18" x14ac:dyDescent="0.25">
      <c r="J81" s="1"/>
      <c r="L81" s="2"/>
      <c r="M81" s="2"/>
      <c r="P81"/>
      <c r="R81"/>
    </row>
    <row r="82" spans="8:18" x14ac:dyDescent="0.25">
      <c r="J82" s="1"/>
      <c r="L82" s="2"/>
      <c r="M82" s="2"/>
      <c r="P82"/>
      <c r="R82"/>
    </row>
    <row r="83" spans="8:18" x14ac:dyDescent="0.25">
      <c r="J83" s="1"/>
      <c r="L83" s="2"/>
      <c r="M83" s="2"/>
      <c r="P83"/>
      <c r="R83"/>
    </row>
    <row r="84" spans="8:18" x14ac:dyDescent="0.25">
      <c r="J84" s="1"/>
      <c r="L84" s="2"/>
      <c r="M84" s="2"/>
      <c r="P84"/>
      <c r="R84"/>
    </row>
    <row r="85" spans="8:18" x14ac:dyDescent="0.25">
      <c r="J85" s="1"/>
      <c r="L85" s="2"/>
      <c r="M85" s="2"/>
      <c r="P85"/>
      <c r="R85"/>
    </row>
    <row r="86" spans="8:18" x14ac:dyDescent="0.25">
      <c r="J86" s="1"/>
      <c r="L86" s="2"/>
      <c r="M86" s="2"/>
      <c r="P86"/>
      <c r="R86"/>
    </row>
    <row r="87" spans="8:18" x14ac:dyDescent="0.25">
      <c r="J87" s="1"/>
      <c r="L87" s="2"/>
      <c r="M87" s="2"/>
      <c r="P87"/>
      <c r="R87"/>
    </row>
    <row r="88" spans="8:18" x14ac:dyDescent="0.25">
      <c r="J88" s="1"/>
      <c r="L88" s="2"/>
      <c r="M88" s="2"/>
      <c r="P88"/>
      <c r="R88"/>
    </row>
    <row r="89" spans="8:18" x14ac:dyDescent="0.25">
      <c r="H89" s="1"/>
      <c r="K89" s="2"/>
      <c r="L89"/>
      <c r="M89" s="2"/>
      <c r="O89"/>
      <c r="P89"/>
      <c r="R89"/>
    </row>
    <row r="90" spans="8:18" x14ac:dyDescent="0.25">
      <c r="H90" s="1"/>
      <c r="K90" s="2"/>
      <c r="L90"/>
      <c r="M90" s="2"/>
      <c r="O90"/>
      <c r="P90"/>
      <c r="R90"/>
    </row>
    <row r="91" spans="8:18" x14ac:dyDescent="0.25">
      <c r="H91" s="1"/>
      <c r="K91" s="2"/>
      <c r="L91"/>
      <c r="M91" s="2"/>
      <c r="O91"/>
      <c r="P91"/>
      <c r="R91"/>
    </row>
    <row r="92" spans="8:18" x14ac:dyDescent="0.25">
      <c r="H92" s="1"/>
      <c r="K92" s="2"/>
      <c r="L92"/>
      <c r="M92" s="2"/>
      <c r="O92"/>
      <c r="P92"/>
      <c r="R92"/>
    </row>
    <row r="93" spans="8:18" x14ac:dyDescent="0.25">
      <c r="H93" s="1"/>
      <c r="K93" s="2"/>
      <c r="L93"/>
      <c r="M93" s="2"/>
      <c r="O93"/>
      <c r="P93"/>
      <c r="R93"/>
    </row>
    <row r="94" spans="8:18" x14ac:dyDescent="0.25">
      <c r="H94" s="1"/>
      <c r="K94" s="2"/>
      <c r="L94"/>
      <c r="M94" s="2"/>
      <c r="O94"/>
      <c r="P94"/>
      <c r="R94"/>
    </row>
    <row r="95" spans="8:18" x14ac:dyDescent="0.25">
      <c r="H95" s="1"/>
      <c r="K95" s="2"/>
      <c r="L95"/>
      <c r="M95" s="2"/>
      <c r="O95"/>
      <c r="P95"/>
      <c r="R95"/>
    </row>
    <row r="96" spans="8:18" x14ac:dyDescent="0.25">
      <c r="H96" s="1"/>
      <c r="K96" s="2"/>
      <c r="L96"/>
      <c r="M96" s="2"/>
      <c r="O96"/>
      <c r="P96"/>
      <c r="R96"/>
    </row>
    <row r="97" spans="8:18" x14ac:dyDescent="0.25">
      <c r="H97" s="1"/>
      <c r="K97" s="2"/>
      <c r="L97"/>
      <c r="M97" s="2"/>
      <c r="O97"/>
      <c r="P97"/>
      <c r="R97"/>
    </row>
    <row r="98" spans="8:18" x14ac:dyDescent="0.25">
      <c r="H98" s="1"/>
      <c r="K98" s="2"/>
      <c r="L98"/>
      <c r="M98" s="2"/>
      <c r="O98"/>
      <c r="P98"/>
      <c r="R98"/>
    </row>
    <row r="99" spans="8:18" x14ac:dyDescent="0.25">
      <c r="H99" s="1"/>
      <c r="K99" s="2"/>
      <c r="L99"/>
      <c r="M99" s="2"/>
      <c r="O99"/>
      <c r="P99"/>
      <c r="R99"/>
    </row>
    <row r="100" spans="8:18" x14ac:dyDescent="0.25">
      <c r="H100" s="1"/>
      <c r="K100" s="2"/>
      <c r="L100"/>
      <c r="M100" s="2"/>
      <c r="O100"/>
      <c r="P100"/>
      <c r="R100"/>
    </row>
    <row r="101" spans="8:18" x14ac:dyDescent="0.25">
      <c r="H101" s="1"/>
      <c r="K101" s="2"/>
      <c r="L101"/>
      <c r="M101" s="2"/>
      <c r="O101"/>
      <c r="P101"/>
      <c r="R101"/>
    </row>
    <row r="102" spans="8:18" x14ac:dyDescent="0.25">
      <c r="H102" s="1"/>
      <c r="K102" s="2"/>
      <c r="L102"/>
      <c r="M102" s="2"/>
      <c r="O102"/>
      <c r="P102"/>
      <c r="R102"/>
    </row>
    <row r="103" spans="8:18" x14ac:dyDescent="0.25">
      <c r="H103" s="1"/>
      <c r="K103" s="2"/>
      <c r="L103"/>
      <c r="M103" s="2"/>
      <c r="O103"/>
      <c r="P103"/>
      <c r="R103"/>
    </row>
    <row r="104" spans="8:18" x14ac:dyDescent="0.25">
      <c r="H104" s="1"/>
      <c r="K104" s="2"/>
      <c r="L104"/>
      <c r="M104" s="2"/>
      <c r="O104"/>
      <c r="P104"/>
      <c r="R104"/>
    </row>
    <row r="105" spans="8:18" x14ac:dyDescent="0.25">
      <c r="H105" s="1"/>
      <c r="K105" s="2"/>
      <c r="L105"/>
      <c r="M105" s="2"/>
      <c r="O105"/>
      <c r="P105"/>
      <c r="R105"/>
    </row>
    <row r="106" spans="8:18" x14ac:dyDescent="0.25">
      <c r="H106" s="1"/>
      <c r="K106" s="2"/>
      <c r="L106"/>
      <c r="M106" s="2"/>
      <c r="O106"/>
      <c r="P106"/>
      <c r="R106"/>
    </row>
    <row r="107" spans="8:18" x14ac:dyDescent="0.25">
      <c r="H107" s="1"/>
      <c r="K107" s="2"/>
      <c r="L107"/>
      <c r="M107" s="2"/>
      <c r="O107"/>
      <c r="P107"/>
      <c r="R107"/>
    </row>
    <row r="108" spans="8:18" x14ac:dyDescent="0.25">
      <c r="H108" s="1"/>
      <c r="K108" s="2"/>
      <c r="L108"/>
      <c r="M108" s="2"/>
      <c r="O108"/>
      <c r="P108"/>
      <c r="R108"/>
    </row>
    <row r="109" spans="8:18" x14ac:dyDescent="0.25">
      <c r="H109" s="1"/>
      <c r="K109" s="2"/>
      <c r="L109"/>
      <c r="M109" s="2"/>
      <c r="O109"/>
      <c r="P109"/>
      <c r="R109"/>
    </row>
    <row r="110" spans="8:18" x14ac:dyDescent="0.25">
      <c r="H110" s="1"/>
      <c r="K110" s="2"/>
      <c r="L110"/>
      <c r="M110" s="2"/>
      <c r="O110"/>
      <c r="P110"/>
      <c r="R110"/>
    </row>
    <row r="111" spans="8:18" x14ac:dyDescent="0.25">
      <c r="H111" s="1"/>
      <c r="K111" s="2"/>
      <c r="L111"/>
      <c r="M111" s="2"/>
      <c r="O111"/>
      <c r="P111"/>
      <c r="R111"/>
    </row>
    <row r="112" spans="8:18" x14ac:dyDescent="0.25">
      <c r="H112" s="1"/>
      <c r="K112" s="2"/>
      <c r="L112"/>
      <c r="M112" s="2"/>
      <c r="O112"/>
      <c r="P112"/>
      <c r="R112"/>
    </row>
    <row r="113" spans="8:18" x14ac:dyDescent="0.25">
      <c r="H113" s="1"/>
      <c r="K113" s="2"/>
      <c r="L113"/>
      <c r="M113" s="2"/>
      <c r="O113"/>
      <c r="P113"/>
      <c r="R113"/>
    </row>
    <row r="114" spans="8:18" x14ac:dyDescent="0.25">
      <c r="H114" s="1"/>
      <c r="K114" s="2"/>
      <c r="L114"/>
      <c r="M114" s="2"/>
      <c r="O114"/>
      <c r="P114"/>
      <c r="R114"/>
    </row>
    <row r="115" spans="8:18" x14ac:dyDescent="0.25">
      <c r="H115" s="1"/>
      <c r="K115" s="2"/>
      <c r="L115"/>
      <c r="M115" s="2"/>
      <c r="O115"/>
      <c r="P115"/>
      <c r="R115"/>
    </row>
    <row r="116" spans="8:18" x14ac:dyDescent="0.25">
      <c r="H116" s="1"/>
      <c r="K116" s="2"/>
      <c r="L116"/>
      <c r="M116" s="2"/>
      <c r="O116"/>
      <c r="P116"/>
      <c r="R116"/>
    </row>
    <row r="117" spans="8:18" x14ac:dyDescent="0.25">
      <c r="J117" s="1"/>
      <c r="L117" s="2"/>
      <c r="M117" s="2"/>
      <c r="P117"/>
      <c r="R117"/>
    </row>
    <row r="118" spans="8:18" x14ac:dyDescent="0.25">
      <c r="J118" s="1"/>
      <c r="L118" s="2"/>
      <c r="M118" s="2"/>
      <c r="P118"/>
      <c r="R118"/>
    </row>
    <row r="119" spans="8:18" x14ac:dyDescent="0.25">
      <c r="J119" s="1"/>
      <c r="L119" s="2"/>
      <c r="M119" s="2"/>
      <c r="P119"/>
      <c r="R119"/>
    </row>
    <row r="120" spans="8:18" x14ac:dyDescent="0.25">
      <c r="J120" s="1"/>
      <c r="L120" s="2"/>
      <c r="M120" s="2"/>
      <c r="P120"/>
      <c r="R120"/>
    </row>
    <row r="121" spans="8:18" x14ac:dyDescent="0.25">
      <c r="J121" s="1"/>
      <c r="L121" s="2"/>
      <c r="M121" s="2"/>
      <c r="P121"/>
      <c r="R121"/>
    </row>
    <row r="122" spans="8:18" x14ac:dyDescent="0.25">
      <c r="J122" s="1"/>
      <c r="L122" s="2"/>
      <c r="M122" s="2"/>
      <c r="P122"/>
      <c r="R122"/>
    </row>
    <row r="123" spans="8:18" x14ac:dyDescent="0.25">
      <c r="J123" s="1"/>
      <c r="L123" s="2"/>
      <c r="M123" s="2"/>
      <c r="P123"/>
      <c r="R123"/>
    </row>
    <row r="124" spans="8:18" x14ac:dyDescent="0.25">
      <c r="J124" s="1"/>
      <c r="L124" s="2"/>
      <c r="M124" s="2"/>
      <c r="P124"/>
      <c r="R124"/>
    </row>
    <row r="125" spans="8:18" x14ac:dyDescent="0.25">
      <c r="J125" s="1"/>
      <c r="L125" s="2"/>
      <c r="M125" s="2"/>
      <c r="P125"/>
      <c r="R125"/>
    </row>
    <row r="126" spans="8:18" x14ac:dyDescent="0.25">
      <c r="J126" s="1"/>
      <c r="L126" s="2"/>
      <c r="M126" s="2"/>
      <c r="P126"/>
      <c r="R126"/>
    </row>
    <row r="127" spans="8:18" x14ac:dyDescent="0.25">
      <c r="J127" s="1"/>
      <c r="L127" s="2"/>
      <c r="M127" s="2"/>
      <c r="P127"/>
      <c r="R127"/>
    </row>
    <row r="128" spans="8:18" x14ac:dyDescent="0.25">
      <c r="J128" s="1"/>
      <c r="L128" s="2"/>
      <c r="M128" s="2"/>
      <c r="P128"/>
      <c r="R128"/>
    </row>
    <row r="129" spans="10:18" x14ac:dyDescent="0.25">
      <c r="J129" s="1"/>
      <c r="L129" s="2"/>
      <c r="M129" s="2"/>
      <c r="P129"/>
      <c r="R129"/>
    </row>
    <row r="130" spans="10:18" x14ac:dyDescent="0.25">
      <c r="J130" s="1"/>
      <c r="L130" s="2"/>
      <c r="M130" s="2"/>
      <c r="P130"/>
      <c r="R130"/>
    </row>
    <row r="131" spans="10:18" x14ac:dyDescent="0.25">
      <c r="J131" s="1"/>
      <c r="L131" s="2"/>
      <c r="M131" s="2"/>
      <c r="P131"/>
      <c r="R131"/>
    </row>
    <row r="132" spans="10:18" x14ac:dyDescent="0.25">
      <c r="J132" s="1"/>
      <c r="L132" s="2"/>
      <c r="M132" s="2"/>
      <c r="P132"/>
      <c r="R132"/>
    </row>
    <row r="133" spans="10:18" x14ac:dyDescent="0.25">
      <c r="J133" s="1"/>
      <c r="L133" s="2"/>
      <c r="M133" s="2"/>
      <c r="P133"/>
      <c r="R133"/>
    </row>
    <row r="134" spans="10:18" x14ac:dyDescent="0.25">
      <c r="J134" s="1"/>
      <c r="L134" s="2"/>
      <c r="M134" s="2"/>
      <c r="P134"/>
      <c r="R134"/>
    </row>
    <row r="135" spans="10:18" x14ac:dyDescent="0.25">
      <c r="J135" s="1"/>
      <c r="L135" s="2"/>
      <c r="M135" s="2"/>
      <c r="P135"/>
      <c r="R135"/>
    </row>
    <row r="136" spans="10:18" x14ac:dyDescent="0.25">
      <c r="J136" s="1"/>
      <c r="L136" s="2"/>
      <c r="M136" s="2"/>
      <c r="P136"/>
      <c r="R136"/>
    </row>
    <row r="137" spans="10:18" x14ac:dyDescent="0.25">
      <c r="J137" s="1"/>
      <c r="L137" s="2"/>
      <c r="M137" s="2"/>
      <c r="P137"/>
      <c r="R137"/>
    </row>
    <row r="138" spans="10:18" x14ac:dyDescent="0.25">
      <c r="J138" s="1"/>
      <c r="L138" s="2"/>
      <c r="M138" s="2"/>
      <c r="P138"/>
      <c r="R138"/>
    </row>
    <row r="139" spans="10:18" x14ac:dyDescent="0.25">
      <c r="J139" s="1"/>
      <c r="L139" s="2"/>
      <c r="M139" s="2"/>
      <c r="P139"/>
      <c r="R139"/>
    </row>
    <row r="140" spans="10:18" x14ac:dyDescent="0.25">
      <c r="J140" s="1"/>
      <c r="L140" s="2"/>
      <c r="M140" s="2"/>
      <c r="P140"/>
      <c r="R140"/>
    </row>
    <row r="141" spans="10:18" x14ac:dyDescent="0.25">
      <c r="J141" s="1"/>
      <c r="L141" s="2"/>
      <c r="M141" s="2"/>
      <c r="P141"/>
      <c r="R141"/>
    </row>
    <row r="142" spans="10:18" x14ac:dyDescent="0.25">
      <c r="J142" s="1"/>
      <c r="L142" s="2"/>
      <c r="M142" s="2"/>
      <c r="P142"/>
      <c r="R142"/>
    </row>
    <row r="143" spans="10:18" x14ac:dyDescent="0.25">
      <c r="J143" s="1"/>
      <c r="L143" s="2"/>
      <c r="M143" s="2"/>
      <c r="P143"/>
      <c r="R143"/>
    </row>
    <row r="144" spans="10:18" x14ac:dyDescent="0.25">
      <c r="J144" s="1"/>
      <c r="L144" s="2"/>
      <c r="M144" s="2"/>
      <c r="P144"/>
      <c r="R144"/>
    </row>
    <row r="145" spans="10:18" x14ac:dyDescent="0.25">
      <c r="J145" s="1"/>
      <c r="L145" s="2"/>
      <c r="M145" s="2"/>
      <c r="P145"/>
      <c r="R145"/>
    </row>
    <row r="146" spans="10:18" x14ac:dyDescent="0.25">
      <c r="J146" s="1"/>
      <c r="L146" s="2"/>
      <c r="M146" s="2"/>
      <c r="P146"/>
      <c r="R146"/>
    </row>
    <row r="147" spans="10:18" x14ac:dyDescent="0.25">
      <c r="J147" s="1"/>
      <c r="L147" s="2"/>
      <c r="M147" s="2"/>
      <c r="P147"/>
      <c r="R147"/>
    </row>
    <row r="148" spans="10:18" x14ac:dyDescent="0.25">
      <c r="J148" s="1"/>
      <c r="L148" s="2"/>
      <c r="M148" s="2"/>
      <c r="P148"/>
      <c r="R148"/>
    </row>
    <row r="149" spans="10:18" x14ac:dyDescent="0.25">
      <c r="J149" s="1"/>
      <c r="L149" s="2"/>
      <c r="M149" s="2"/>
      <c r="P149"/>
      <c r="R149"/>
    </row>
    <row r="150" spans="10:18" x14ac:dyDescent="0.25">
      <c r="J150" s="1"/>
      <c r="L150" s="2"/>
      <c r="M150" s="2"/>
      <c r="P150"/>
      <c r="R150"/>
    </row>
    <row r="151" spans="10:18" x14ac:dyDescent="0.25">
      <c r="J151" s="1"/>
      <c r="L151" s="2"/>
      <c r="M151" s="2"/>
      <c r="P151"/>
      <c r="R151"/>
    </row>
    <row r="152" spans="10:18" x14ac:dyDescent="0.25">
      <c r="J152" s="1"/>
      <c r="L152" s="2"/>
      <c r="M152" s="2"/>
      <c r="P152"/>
      <c r="R152"/>
    </row>
    <row r="153" spans="10:18" x14ac:dyDescent="0.25">
      <c r="J153" s="1"/>
      <c r="L153" s="2"/>
      <c r="M153" s="2"/>
      <c r="P153"/>
      <c r="R153"/>
    </row>
    <row r="154" spans="10:18" x14ac:dyDescent="0.25">
      <c r="J154" s="1"/>
      <c r="L154" s="2"/>
      <c r="M154" s="2"/>
      <c r="P154"/>
      <c r="R154"/>
    </row>
    <row r="155" spans="10:18" x14ac:dyDescent="0.25">
      <c r="J155" s="1"/>
      <c r="L155" s="2"/>
      <c r="M155" s="2"/>
      <c r="P155"/>
      <c r="R155"/>
    </row>
    <row r="156" spans="10:18" x14ac:dyDescent="0.25">
      <c r="J156" s="1"/>
      <c r="L156" s="2"/>
      <c r="M156" s="2"/>
      <c r="P156"/>
      <c r="R156"/>
    </row>
    <row r="157" spans="10:18" x14ac:dyDescent="0.25">
      <c r="J157" s="1"/>
      <c r="L157" s="2"/>
      <c r="M157" s="2"/>
      <c r="P157"/>
      <c r="R157"/>
    </row>
    <row r="158" spans="10:18" x14ac:dyDescent="0.25">
      <c r="J158" s="1"/>
      <c r="L158" s="2"/>
      <c r="M158" s="2"/>
      <c r="P158"/>
      <c r="R158"/>
    </row>
    <row r="159" spans="10:18" x14ac:dyDescent="0.25">
      <c r="J159" s="1"/>
      <c r="L159" s="2"/>
      <c r="M159" s="2"/>
      <c r="P159"/>
      <c r="R159"/>
    </row>
    <row r="160" spans="10:18" x14ac:dyDescent="0.25">
      <c r="J160" s="1"/>
      <c r="L160" s="2"/>
      <c r="M160" s="2"/>
      <c r="P160"/>
      <c r="R160"/>
    </row>
    <row r="161" spans="10:18" x14ac:dyDescent="0.25">
      <c r="J161" s="1"/>
      <c r="L161" s="2"/>
      <c r="M161" s="2"/>
      <c r="P161"/>
      <c r="R161"/>
    </row>
    <row r="162" spans="10:18" x14ac:dyDescent="0.25">
      <c r="J162" s="1"/>
      <c r="L162" s="2"/>
      <c r="M162" s="2"/>
      <c r="P162"/>
      <c r="R162"/>
    </row>
    <row r="163" spans="10:18" x14ac:dyDescent="0.25">
      <c r="J163" s="1"/>
      <c r="L163" s="2"/>
      <c r="M163" s="2"/>
      <c r="P163"/>
      <c r="R163"/>
    </row>
    <row r="164" spans="10:18" x14ac:dyDescent="0.25">
      <c r="J164" s="1"/>
      <c r="L164" s="2"/>
      <c r="M164" s="2"/>
      <c r="P164"/>
      <c r="R164"/>
    </row>
    <row r="165" spans="10:18" x14ac:dyDescent="0.25">
      <c r="J165" s="1"/>
      <c r="L165" s="2"/>
      <c r="M165" s="2"/>
      <c r="P165"/>
      <c r="R165"/>
    </row>
    <row r="166" spans="10:18" x14ac:dyDescent="0.25">
      <c r="J166" s="1"/>
      <c r="L166" s="2"/>
      <c r="M166" s="2"/>
      <c r="P166"/>
      <c r="R166"/>
    </row>
    <row r="167" spans="10:18" x14ac:dyDescent="0.25">
      <c r="J167" s="1"/>
      <c r="L167" s="2"/>
      <c r="M167" s="2"/>
      <c r="P167"/>
      <c r="R167"/>
    </row>
    <row r="168" spans="10:18" x14ac:dyDescent="0.25">
      <c r="J168" s="1"/>
      <c r="L168" s="2"/>
      <c r="M168" s="2"/>
      <c r="P168"/>
      <c r="R168"/>
    </row>
    <row r="169" spans="10:18" x14ac:dyDescent="0.25">
      <c r="J169" s="1"/>
      <c r="L169" s="2"/>
      <c r="M169" s="2"/>
      <c r="P169"/>
      <c r="R169"/>
    </row>
    <row r="170" spans="10:18" x14ac:dyDescent="0.25">
      <c r="J170" s="1"/>
      <c r="L170" s="2"/>
      <c r="M170" s="2"/>
      <c r="P170"/>
      <c r="R170"/>
    </row>
    <row r="171" spans="10:18" x14ac:dyDescent="0.25">
      <c r="J171" s="1"/>
      <c r="L171" s="2"/>
      <c r="M171" s="2"/>
      <c r="P171"/>
      <c r="R171"/>
    </row>
    <row r="172" spans="10:18" x14ac:dyDescent="0.25">
      <c r="J172" s="1"/>
      <c r="L172" s="2"/>
      <c r="M172" s="2"/>
      <c r="P172"/>
      <c r="R172"/>
    </row>
    <row r="173" spans="10:18" x14ac:dyDescent="0.25">
      <c r="J173" s="1"/>
      <c r="L173" s="2"/>
      <c r="M173" s="2"/>
      <c r="P173"/>
      <c r="R173"/>
    </row>
    <row r="174" spans="10:18" x14ac:dyDescent="0.25">
      <c r="J174" s="1"/>
      <c r="L174" s="2"/>
      <c r="M174" s="2"/>
      <c r="P174"/>
      <c r="R174"/>
    </row>
    <row r="175" spans="10:18" x14ac:dyDescent="0.25">
      <c r="J175" s="1"/>
      <c r="L175" s="2"/>
      <c r="M175" s="2"/>
      <c r="P175"/>
      <c r="R175"/>
    </row>
    <row r="176" spans="10:18" x14ac:dyDescent="0.25">
      <c r="J176" s="1"/>
      <c r="L176" s="2"/>
      <c r="M176" s="2"/>
      <c r="P176"/>
      <c r="R176"/>
    </row>
    <row r="177" spans="10:18" x14ac:dyDescent="0.25">
      <c r="J177" s="1"/>
      <c r="L177" s="2"/>
      <c r="M177" s="2"/>
      <c r="P177"/>
      <c r="R177"/>
    </row>
    <row r="178" spans="10:18" x14ac:dyDescent="0.25">
      <c r="J178" s="1"/>
      <c r="L178" s="2"/>
      <c r="M178" s="2"/>
      <c r="P178"/>
      <c r="R178"/>
    </row>
    <row r="179" spans="10:18" x14ac:dyDescent="0.25">
      <c r="J179" s="1"/>
      <c r="L179" s="2"/>
      <c r="M179" s="2"/>
      <c r="P179"/>
      <c r="R179"/>
    </row>
    <row r="180" spans="10:18" x14ac:dyDescent="0.25">
      <c r="J180" s="1"/>
      <c r="L180" s="2"/>
      <c r="M180" s="2"/>
      <c r="P180"/>
      <c r="R180"/>
    </row>
    <row r="181" spans="10:18" x14ac:dyDescent="0.25">
      <c r="J181" s="1"/>
      <c r="L181" s="2"/>
      <c r="M181" s="2"/>
      <c r="P181"/>
      <c r="R181"/>
    </row>
    <row r="182" spans="10:18" x14ac:dyDescent="0.25">
      <c r="J182" s="1"/>
      <c r="L182" s="2"/>
      <c r="M182" s="2"/>
      <c r="P182"/>
      <c r="R182"/>
    </row>
    <row r="183" spans="10:18" x14ac:dyDescent="0.25">
      <c r="J183" s="1"/>
      <c r="L183" s="2"/>
      <c r="M183" s="2"/>
      <c r="P183"/>
      <c r="R183"/>
    </row>
    <row r="184" spans="10:18" x14ac:dyDescent="0.25">
      <c r="J184" s="1"/>
      <c r="L184" s="2"/>
      <c r="M184" s="2"/>
      <c r="P184"/>
      <c r="R184"/>
    </row>
    <row r="185" spans="10:18" x14ac:dyDescent="0.25">
      <c r="J185" s="1"/>
      <c r="L185" s="2"/>
      <c r="M185" s="2"/>
      <c r="P185"/>
      <c r="R185"/>
    </row>
    <row r="186" spans="10:18" x14ac:dyDescent="0.25">
      <c r="J186" s="1"/>
      <c r="L186" s="2"/>
      <c r="M186" s="2"/>
      <c r="P186"/>
      <c r="R186"/>
    </row>
    <row r="187" spans="10:18" x14ac:dyDescent="0.25">
      <c r="J187" s="1"/>
      <c r="L187" s="2"/>
      <c r="M187" s="2"/>
      <c r="P187"/>
      <c r="R187"/>
    </row>
    <row r="188" spans="10:18" x14ac:dyDescent="0.25">
      <c r="J188" s="1"/>
      <c r="L188" s="2"/>
      <c r="M188" s="2"/>
      <c r="P188"/>
      <c r="R188"/>
    </row>
    <row r="189" spans="10:18" x14ac:dyDescent="0.25">
      <c r="J189" s="1"/>
      <c r="L189" s="2"/>
      <c r="M189" s="2"/>
      <c r="P189"/>
      <c r="R189"/>
    </row>
    <row r="190" spans="10:18" x14ac:dyDescent="0.25">
      <c r="J190" s="1"/>
      <c r="L190" s="2"/>
      <c r="M190" s="2"/>
      <c r="P190"/>
      <c r="R190"/>
    </row>
    <row r="191" spans="10:18" x14ac:dyDescent="0.25">
      <c r="J191" s="1"/>
      <c r="L191" s="2"/>
      <c r="M191" s="2"/>
      <c r="P191"/>
      <c r="R191"/>
    </row>
    <row r="192" spans="10:18" x14ac:dyDescent="0.25">
      <c r="J192" s="1"/>
      <c r="L192" s="2"/>
      <c r="M192" s="2"/>
      <c r="P192"/>
      <c r="R192"/>
    </row>
    <row r="193" spans="10:18" x14ac:dyDescent="0.25">
      <c r="J193" s="1"/>
      <c r="L193" s="2"/>
      <c r="M193" s="2"/>
      <c r="P193"/>
      <c r="R193"/>
    </row>
    <row r="194" spans="10:18" x14ac:dyDescent="0.25">
      <c r="J194" s="1"/>
      <c r="L194" s="2"/>
      <c r="M194" s="2"/>
      <c r="P194"/>
      <c r="R194"/>
    </row>
    <row r="195" spans="10:18" x14ac:dyDescent="0.25">
      <c r="J195" s="1"/>
      <c r="L195" s="2"/>
      <c r="M195" s="2"/>
      <c r="P195"/>
      <c r="R195"/>
    </row>
    <row r="196" spans="10:18" x14ac:dyDescent="0.25">
      <c r="J196" s="1"/>
      <c r="L196" s="2"/>
      <c r="M196" s="2"/>
      <c r="P196"/>
      <c r="R196"/>
    </row>
    <row r="197" spans="10:18" x14ac:dyDescent="0.25">
      <c r="J197" s="1"/>
      <c r="L197" s="2"/>
      <c r="M197" s="2"/>
      <c r="P197"/>
      <c r="R197"/>
    </row>
    <row r="198" spans="10:18" x14ac:dyDescent="0.25">
      <c r="J198" s="1"/>
      <c r="L198" s="2"/>
      <c r="M198" s="2"/>
      <c r="P198"/>
      <c r="R198"/>
    </row>
    <row r="199" spans="10:18" x14ac:dyDescent="0.25">
      <c r="J199" s="1"/>
      <c r="L199" s="2"/>
      <c r="M199" s="2"/>
      <c r="P199"/>
      <c r="R199"/>
    </row>
    <row r="200" spans="10:18" x14ac:dyDescent="0.25">
      <c r="J200" s="1"/>
      <c r="L200" s="2"/>
      <c r="M200" s="2"/>
      <c r="P200"/>
      <c r="R200"/>
    </row>
    <row r="201" spans="10:18" x14ac:dyDescent="0.25">
      <c r="J201" s="1"/>
      <c r="L201" s="2"/>
      <c r="M201" s="2"/>
      <c r="P201"/>
      <c r="R201"/>
    </row>
    <row r="202" spans="10:18" x14ac:dyDescent="0.25">
      <c r="J202" s="1"/>
      <c r="L202" s="2"/>
      <c r="M202" s="2"/>
      <c r="P202"/>
      <c r="R202"/>
    </row>
    <row r="203" spans="10:18" x14ac:dyDescent="0.25">
      <c r="J203" s="1"/>
      <c r="L203" s="2"/>
      <c r="M203" s="2"/>
      <c r="P203"/>
      <c r="R203"/>
    </row>
    <row r="204" spans="10:18" x14ac:dyDescent="0.25">
      <c r="J204" s="1"/>
      <c r="L204" s="2"/>
      <c r="M204" s="2"/>
      <c r="P204"/>
      <c r="R204"/>
    </row>
    <row r="205" spans="10:18" x14ac:dyDescent="0.25">
      <c r="J205" s="1"/>
      <c r="L205" s="2"/>
      <c r="M205" s="2"/>
      <c r="P205"/>
      <c r="R205"/>
    </row>
    <row r="206" spans="10:18" x14ac:dyDescent="0.25">
      <c r="J206" s="1"/>
      <c r="L206" s="2"/>
      <c r="M206" s="2"/>
      <c r="P206"/>
      <c r="R206"/>
    </row>
    <row r="207" spans="10:18" x14ac:dyDescent="0.25">
      <c r="J207" s="1"/>
      <c r="L207" s="2"/>
      <c r="M207" s="2"/>
      <c r="P207"/>
      <c r="R207"/>
    </row>
    <row r="208" spans="10:18" x14ac:dyDescent="0.25">
      <c r="J208" s="1"/>
      <c r="L208" s="2"/>
      <c r="M208" s="2"/>
      <c r="P208"/>
      <c r="R208"/>
    </row>
    <row r="209" spans="10:18" x14ac:dyDescent="0.25">
      <c r="J209" s="1"/>
      <c r="L209" s="2"/>
      <c r="M209" s="2"/>
      <c r="P209"/>
      <c r="R209"/>
    </row>
    <row r="210" spans="10:18" x14ac:dyDescent="0.25">
      <c r="J210" s="1"/>
      <c r="L210" s="2"/>
      <c r="M210" s="2"/>
      <c r="P210"/>
      <c r="R210"/>
    </row>
    <row r="211" spans="10:18" x14ac:dyDescent="0.25">
      <c r="J211" s="1"/>
      <c r="L211" s="2"/>
      <c r="M211" s="2"/>
      <c r="P211"/>
      <c r="R211"/>
    </row>
    <row r="212" spans="10:18" x14ac:dyDescent="0.25">
      <c r="J212" s="1"/>
      <c r="L212" s="2"/>
      <c r="M212" s="2"/>
      <c r="P212"/>
      <c r="R212"/>
    </row>
    <row r="213" spans="10:18" x14ac:dyDescent="0.25">
      <c r="J213" s="1"/>
      <c r="L213" s="2"/>
      <c r="M213" s="2"/>
      <c r="P213"/>
      <c r="R213"/>
    </row>
    <row r="214" spans="10:18" x14ac:dyDescent="0.25">
      <c r="J214" s="1"/>
      <c r="L214" s="2"/>
      <c r="M214" s="2"/>
      <c r="P214"/>
      <c r="R214"/>
    </row>
    <row r="215" spans="10:18" x14ac:dyDescent="0.25">
      <c r="J215" s="1"/>
      <c r="L215" s="2"/>
      <c r="M215" s="2"/>
      <c r="P215"/>
      <c r="R215"/>
    </row>
    <row r="216" spans="10:18" x14ac:dyDescent="0.25">
      <c r="J216" s="1"/>
      <c r="L216" s="2"/>
      <c r="M216" s="2"/>
      <c r="P216"/>
      <c r="R216"/>
    </row>
    <row r="217" spans="10:18" x14ac:dyDescent="0.25">
      <c r="J217" s="1"/>
      <c r="L217" s="2"/>
      <c r="M217" s="2"/>
      <c r="P217"/>
      <c r="R217"/>
    </row>
    <row r="218" spans="10:18" x14ac:dyDescent="0.25">
      <c r="J218" s="1"/>
      <c r="L218" s="2"/>
      <c r="M218" s="2"/>
      <c r="P218"/>
      <c r="R218"/>
    </row>
    <row r="219" spans="10:18" x14ac:dyDescent="0.25">
      <c r="J219" s="1"/>
      <c r="L219" s="2"/>
      <c r="M219" s="2"/>
      <c r="P219"/>
      <c r="R219"/>
    </row>
    <row r="220" spans="10:18" x14ac:dyDescent="0.25">
      <c r="J220" s="1"/>
      <c r="L220" s="2"/>
      <c r="M220" s="2"/>
      <c r="P220"/>
      <c r="R220"/>
    </row>
    <row r="221" spans="10:18" x14ac:dyDescent="0.25">
      <c r="J221" s="1"/>
      <c r="L221" s="2"/>
      <c r="M221" s="2"/>
      <c r="P221"/>
      <c r="R221"/>
    </row>
    <row r="222" spans="10:18" x14ac:dyDescent="0.25">
      <c r="J222" s="1"/>
      <c r="L222" s="2"/>
      <c r="M222" s="2"/>
      <c r="P222"/>
      <c r="R222"/>
    </row>
    <row r="223" spans="10:18" x14ac:dyDescent="0.25">
      <c r="J223" s="1"/>
      <c r="L223" s="2"/>
      <c r="M223" s="2"/>
      <c r="P223"/>
      <c r="R223"/>
    </row>
    <row r="224" spans="10:18" x14ac:dyDescent="0.25">
      <c r="J224" s="1"/>
      <c r="L224" s="2"/>
      <c r="M224" s="2"/>
      <c r="P224"/>
      <c r="R224"/>
    </row>
    <row r="225" spans="10:18" x14ac:dyDescent="0.25">
      <c r="J225" s="1"/>
      <c r="L225" s="2"/>
      <c r="M225" s="2"/>
      <c r="P225"/>
      <c r="R225"/>
    </row>
    <row r="226" spans="10:18" x14ac:dyDescent="0.25">
      <c r="J226" s="1"/>
      <c r="L226" s="2"/>
      <c r="M226" s="2"/>
      <c r="P226"/>
      <c r="R226"/>
    </row>
    <row r="227" spans="10:18" x14ac:dyDescent="0.25">
      <c r="J227" s="1"/>
      <c r="L227" s="2"/>
      <c r="M227" s="2"/>
      <c r="P227"/>
      <c r="R227"/>
    </row>
    <row r="228" spans="10:18" x14ac:dyDescent="0.25">
      <c r="J228" s="1"/>
      <c r="L228" s="2"/>
      <c r="M228" s="2"/>
      <c r="P228"/>
      <c r="R228"/>
    </row>
    <row r="229" spans="10:18" x14ac:dyDescent="0.25">
      <c r="J229" s="1"/>
      <c r="L229" s="2"/>
      <c r="M229" s="2"/>
      <c r="P229"/>
      <c r="R229"/>
    </row>
    <row r="230" spans="10:18" x14ac:dyDescent="0.25">
      <c r="J230" s="1"/>
      <c r="L230" s="2"/>
      <c r="M230" s="2"/>
      <c r="P230"/>
      <c r="R230"/>
    </row>
    <row r="231" spans="10:18" x14ac:dyDescent="0.25">
      <c r="J231" s="1"/>
      <c r="L231" s="2"/>
      <c r="M231" s="2"/>
      <c r="P231"/>
      <c r="R231"/>
    </row>
    <row r="232" spans="10:18" x14ac:dyDescent="0.25">
      <c r="J232" s="1"/>
      <c r="L232" s="2"/>
      <c r="M232" s="2"/>
      <c r="P232"/>
      <c r="R232"/>
    </row>
    <row r="233" spans="10:18" x14ac:dyDescent="0.25">
      <c r="J233" s="1"/>
      <c r="L233" s="2"/>
      <c r="M233" s="2"/>
      <c r="P233"/>
      <c r="R233"/>
    </row>
    <row r="234" spans="10:18" x14ac:dyDescent="0.25">
      <c r="J234" s="1"/>
      <c r="L234" s="2"/>
      <c r="M234" s="2"/>
      <c r="P234"/>
      <c r="R234"/>
    </row>
    <row r="235" spans="10:18" x14ac:dyDescent="0.25">
      <c r="J235" s="1"/>
      <c r="L235" s="2"/>
      <c r="M235" s="2"/>
      <c r="P235"/>
      <c r="R235"/>
    </row>
    <row r="236" spans="10:18" x14ac:dyDescent="0.25">
      <c r="J236" s="1"/>
      <c r="L236" s="2"/>
      <c r="M236" s="2"/>
      <c r="P236"/>
      <c r="R236"/>
    </row>
    <row r="237" spans="10:18" x14ac:dyDescent="0.25">
      <c r="J237" s="1"/>
      <c r="L237" s="2"/>
      <c r="M237" s="2"/>
      <c r="P237"/>
      <c r="R237"/>
    </row>
    <row r="238" spans="10:18" x14ac:dyDescent="0.25">
      <c r="J238" s="1"/>
      <c r="L238" s="2"/>
      <c r="M238" s="2"/>
      <c r="P238"/>
      <c r="R238"/>
    </row>
    <row r="239" spans="10:18" x14ac:dyDescent="0.25">
      <c r="J239" s="1"/>
      <c r="L239" s="2"/>
      <c r="M239" s="2"/>
      <c r="P239"/>
      <c r="R239"/>
    </row>
    <row r="240" spans="10:18" x14ac:dyDescent="0.25">
      <c r="J240" s="1"/>
      <c r="L240" s="2"/>
      <c r="M240" s="2"/>
      <c r="P240"/>
      <c r="R240"/>
    </row>
    <row r="241" spans="10:18" x14ac:dyDescent="0.25">
      <c r="J241" s="1"/>
      <c r="L241" s="2"/>
      <c r="M241" s="2"/>
      <c r="P241"/>
      <c r="R241"/>
    </row>
    <row r="242" spans="10:18" x14ac:dyDescent="0.25">
      <c r="J242" s="1"/>
      <c r="L242" s="2"/>
      <c r="M242" s="2"/>
      <c r="P242"/>
      <c r="R242"/>
    </row>
    <row r="243" spans="10:18" x14ac:dyDescent="0.25">
      <c r="J243" s="1"/>
      <c r="L243" s="2"/>
      <c r="M243" s="2"/>
      <c r="P243"/>
      <c r="R243"/>
    </row>
    <row r="244" spans="10:18" x14ac:dyDescent="0.25">
      <c r="J244" s="1"/>
      <c r="L244" s="2"/>
      <c r="M244" s="2"/>
      <c r="P244"/>
      <c r="R244"/>
    </row>
    <row r="245" spans="10:18" x14ac:dyDescent="0.25">
      <c r="J245" s="1"/>
      <c r="L245" s="2"/>
      <c r="M245" s="2"/>
      <c r="P245"/>
      <c r="R245"/>
    </row>
    <row r="246" spans="10:18" x14ac:dyDescent="0.25">
      <c r="J246" s="1"/>
      <c r="L246" s="2"/>
      <c r="M246" s="2"/>
      <c r="P246"/>
      <c r="R246"/>
    </row>
    <row r="247" spans="10:18" x14ac:dyDescent="0.25">
      <c r="J247" s="1"/>
      <c r="L247" s="2"/>
      <c r="M247" s="2"/>
      <c r="P247"/>
      <c r="R247"/>
    </row>
    <row r="248" spans="10:18" x14ac:dyDescent="0.25">
      <c r="J248" s="1"/>
      <c r="L248" s="2"/>
      <c r="M248" s="2"/>
      <c r="P248"/>
      <c r="R248"/>
    </row>
    <row r="249" spans="10:18" x14ac:dyDescent="0.25">
      <c r="J249" s="1"/>
      <c r="L249" s="2"/>
      <c r="M249" s="2"/>
      <c r="P249"/>
      <c r="R249"/>
    </row>
    <row r="250" spans="10:18" x14ac:dyDescent="0.25">
      <c r="J250" s="1"/>
      <c r="L250" s="2"/>
      <c r="M250" s="2"/>
      <c r="P250"/>
      <c r="R250"/>
    </row>
    <row r="251" spans="10:18" x14ac:dyDescent="0.25">
      <c r="J251" s="1"/>
      <c r="L251" s="2"/>
      <c r="M251" s="2"/>
      <c r="P251"/>
      <c r="R251"/>
    </row>
    <row r="252" spans="10:18" x14ac:dyDescent="0.25">
      <c r="J252" s="1"/>
      <c r="L252" s="2"/>
      <c r="M252" s="2"/>
      <c r="P252"/>
      <c r="R252"/>
    </row>
    <row r="253" spans="10:18" x14ac:dyDescent="0.25">
      <c r="J253" s="1"/>
      <c r="L253" s="2"/>
      <c r="M253" s="2"/>
      <c r="P253"/>
      <c r="R253"/>
    </row>
    <row r="254" spans="10:18" x14ac:dyDescent="0.25">
      <c r="J254" s="1"/>
      <c r="L254" s="2"/>
      <c r="M254" s="2"/>
      <c r="P254"/>
      <c r="R254"/>
    </row>
    <row r="255" spans="10:18" x14ac:dyDescent="0.25">
      <c r="J255" s="1"/>
      <c r="L255" s="2"/>
      <c r="M255" s="2"/>
      <c r="P255"/>
      <c r="R255"/>
    </row>
    <row r="256" spans="10:18" x14ac:dyDescent="0.25">
      <c r="J256" s="1"/>
      <c r="L256" s="2"/>
      <c r="M256" s="2"/>
      <c r="P256"/>
      <c r="R256"/>
    </row>
    <row r="257" spans="10:18" x14ac:dyDescent="0.25">
      <c r="J257" s="1"/>
      <c r="L257" s="2"/>
      <c r="M257" s="2"/>
      <c r="P257"/>
      <c r="R257"/>
    </row>
    <row r="258" spans="10:18" x14ac:dyDescent="0.25">
      <c r="J258" s="1"/>
      <c r="L258" s="2"/>
      <c r="M258" s="2"/>
      <c r="P258"/>
      <c r="R258"/>
    </row>
    <row r="259" spans="10:18" x14ac:dyDescent="0.25">
      <c r="J259" s="1"/>
      <c r="L259" s="2"/>
      <c r="M259" s="2"/>
      <c r="P259"/>
      <c r="R259"/>
    </row>
    <row r="260" spans="10:18" x14ac:dyDescent="0.25">
      <c r="J260" s="1"/>
      <c r="L260" s="2"/>
      <c r="M260" s="2"/>
      <c r="P260"/>
      <c r="R260"/>
    </row>
    <row r="261" spans="10:18" x14ac:dyDescent="0.25">
      <c r="J261" s="1"/>
      <c r="L261" s="2"/>
      <c r="M261" s="2"/>
      <c r="P261"/>
      <c r="R261"/>
    </row>
    <row r="262" spans="10:18" x14ac:dyDescent="0.25">
      <c r="J262" s="1"/>
      <c r="L262" s="2"/>
      <c r="M262" s="2"/>
      <c r="P262"/>
      <c r="R262"/>
    </row>
    <row r="263" spans="10:18" x14ac:dyDescent="0.25">
      <c r="J263" s="1"/>
      <c r="L263" s="2"/>
      <c r="M263" s="2"/>
      <c r="P263"/>
      <c r="R263"/>
    </row>
    <row r="264" spans="10:18" x14ac:dyDescent="0.25">
      <c r="J264" s="1"/>
      <c r="L264" s="2"/>
      <c r="M264" s="2"/>
      <c r="P264"/>
      <c r="R264"/>
    </row>
    <row r="265" spans="10:18" x14ac:dyDescent="0.25">
      <c r="J265" s="1"/>
      <c r="L265" s="2"/>
      <c r="M265" s="2"/>
      <c r="P265"/>
      <c r="R265"/>
    </row>
    <row r="266" spans="10:18" x14ac:dyDescent="0.25">
      <c r="J266" s="1"/>
      <c r="L266" s="2"/>
      <c r="M266" s="2"/>
      <c r="P266"/>
      <c r="R266"/>
    </row>
    <row r="267" spans="10:18" x14ac:dyDescent="0.25">
      <c r="J267" s="1"/>
      <c r="L267" s="2"/>
      <c r="M267" s="2"/>
      <c r="P267"/>
      <c r="R267"/>
    </row>
    <row r="268" spans="10:18" x14ac:dyDescent="0.25">
      <c r="J268" s="1"/>
      <c r="L268" s="2"/>
      <c r="M268" s="2"/>
      <c r="P268"/>
      <c r="R268"/>
    </row>
    <row r="269" spans="10:18" x14ac:dyDescent="0.25">
      <c r="J269" s="1"/>
      <c r="L269" s="2"/>
      <c r="M269" s="2"/>
      <c r="P269"/>
      <c r="R269"/>
    </row>
    <row r="270" spans="10:18" x14ac:dyDescent="0.25">
      <c r="J270" s="1"/>
      <c r="L270" s="2"/>
      <c r="M270" s="2"/>
      <c r="P270"/>
      <c r="R270"/>
    </row>
    <row r="271" spans="10:18" x14ac:dyDescent="0.25">
      <c r="J271" s="1"/>
      <c r="L271" s="2"/>
      <c r="M271" s="2"/>
      <c r="P271"/>
      <c r="R271"/>
    </row>
    <row r="272" spans="10:18" x14ac:dyDescent="0.25">
      <c r="J272" s="1"/>
      <c r="L272" s="2"/>
      <c r="M272" s="2"/>
      <c r="P272"/>
      <c r="R272"/>
    </row>
    <row r="273" spans="10:18" x14ac:dyDescent="0.25">
      <c r="J273" s="1"/>
      <c r="L273" s="2"/>
      <c r="M273" s="2"/>
      <c r="P273"/>
      <c r="R273"/>
    </row>
    <row r="274" spans="10:18" x14ac:dyDescent="0.25">
      <c r="J274" s="1"/>
      <c r="L274" s="2"/>
      <c r="M274" s="2"/>
      <c r="P274"/>
      <c r="R274"/>
    </row>
    <row r="275" spans="10:18" x14ac:dyDescent="0.25">
      <c r="J275" s="1"/>
      <c r="L275" s="2"/>
      <c r="M275" s="2"/>
      <c r="P275"/>
      <c r="R275"/>
    </row>
    <row r="276" spans="10:18" x14ac:dyDescent="0.25">
      <c r="J276" s="1"/>
      <c r="L276" s="2"/>
      <c r="M276" s="2"/>
      <c r="P276"/>
      <c r="R276"/>
    </row>
    <row r="277" spans="10:18" x14ac:dyDescent="0.25">
      <c r="J277" s="1"/>
      <c r="L277" s="2"/>
      <c r="M277" s="2"/>
      <c r="P277"/>
      <c r="R277"/>
    </row>
    <row r="278" spans="10:18" x14ac:dyDescent="0.25">
      <c r="J278" s="1"/>
      <c r="L278" s="2"/>
      <c r="M278" s="2"/>
      <c r="P278"/>
      <c r="R278"/>
    </row>
  </sheetData>
  <sortState ref="B5:S22">
    <sortCondition descending="1" ref="C5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2018 - Q1</vt:lpstr>
    </vt:vector>
  </TitlesOfParts>
  <Company>BC Assessment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johough</dc:creator>
  <cp:lastModifiedBy>johough</cp:lastModifiedBy>
  <dcterms:created xsi:type="dcterms:W3CDTF">2018-03-26T22:38:49Z</dcterms:created>
  <dcterms:modified xsi:type="dcterms:W3CDTF">2018-04-12T14:38:33Z</dcterms:modified>
</cp:coreProperties>
</file>