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p.idir.bcgov\u144\johough$\Desktop\"/>
    </mc:Choice>
  </mc:AlternateContent>
  <bookViews>
    <workbookView xWindow="0" yWindow="0" windowWidth="19200" windowHeight="11010"/>
  </bookViews>
  <sheets>
    <sheet name="2015 Standings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V9" i="1" l="1"/>
  <c r="U38" i="1" l="1"/>
  <c r="U19" i="1"/>
  <c r="U16" i="1"/>
  <c r="U5" i="1"/>
  <c r="V19" i="1"/>
  <c r="V16" i="1"/>
  <c r="Q16" i="1"/>
  <c r="V5" i="1"/>
  <c r="R5" i="1"/>
  <c r="Q5" i="1"/>
  <c r="V38" i="1"/>
  <c r="S38" i="1"/>
  <c r="S5" i="1"/>
  <c r="P19" i="1"/>
  <c r="O19" i="1"/>
  <c r="P16" i="1"/>
  <c r="O16" i="1"/>
  <c r="P5" i="1"/>
  <c r="O5" i="1"/>
  <c r="P38" i="1"/>
  <c r="O38" i="1"/>
  <c r="M19" i="1"/>
  <c r="L19" i="1"/>
  <c r="M16" i="1"/>
  <c r="L16" i="1"/>
  <c r="M38" i="1"/>
  <c r="L38" i="1"/>
  <c r="A38" i="1"/>
  <c r="F38" i="1"/>
  <c r="M5" i="1"/>
  <c r="L5" i="1"/>
  <c r="U9" i="1"/>
  <c r="U8" i="1"/>
  <c r="U10" i="1"/>
  <c r="U11" i="1"/>
  <c r="Q9" i="1"/>
  <c r="V8" i="1"/>
  <c r="V10" i="1"/>
  <c r="Q10" i="1"/>
  <c r="V11" i="1"/>
  <c r="Q11" i="1"/>
  <c r="S11" i="1"/>
  <c r="S10" i="1"/>
  <c r="P9" i="1"/>
  <c r="O9" i="1"/>
  <c r="P8" i="1"/>
  <c r="O8" i="1"/>
  <c r="P10" i="1"/>
  <c r="O10" i="1"/>
  <c r="P11" i="1"/>
  <c r="O11" i="1"/>
  <c r="M10" i="1"/>
  <c r="L10" i="1"/>
  <c r="M11" i="1"/>
  <c r="L11" i="1"/>
  <c r="M9" i="1"/>
  <c r="L9" i="1"/>
  <c r="M8" i="1"/>
  <c r="L8" i="1"/>
  <c r="U12" i="1"/>
  <c r="U18" i="1"/>
  <c r="U7" i="1"/>
  <c r="U14" i="1"/>
  <c r="V12" i="1"/>
  <c r="V18" i="1"/>
  <c r="V7" i="1"/>
  <c r="Q7" i="1"/>
  <c r="V14" i="1"/>
  <c r="Q14" i="1"/>
  <c r="R7" i="1"/>
  <c r="R14" i="1"/>
  <c r="P12" i="1"/>
  <c r="O12" i="1"/>
  <c r="P18" i="1"/>
  <c r="O18" i="1"/>
  <c r="P7" i="1"/>
  <c r="O7" i="1"/>
  <c r="P14" i="1"/>
  <c r="O14" i="1"/>
  <c r="M18" i="1"/>
  <c r="L18" i="1"/>
  <c r="M12" i="1"/>
  <c r="L12" i="1"/>
  <c r="M7" i="1"/>
  <c r="L7" i="1"/>
  <c r="M14" i="1"/>
  <c r="L14" i="1"/>
  <c r="U17" i="1" l="1"/>
  <c r="U41" i="1"/>
  <c r="V17" i="1"/>
  <c r="V41" i="1"/>
  <c r="Q41" i="1"/>
  <c r="S41" i="1"/>
  <c r="S17" i="1"/>
  <c r="P17" i="1"/>
  <c r="O17" i="1"/>
  <c r="P41" i="1"/>
  <c r="O41" i="1"/>
  <c r="U6" i="1"/>
  <c r="V6" i="1"/>
  <c r="Q6" i="1"/>
  <c r="S12" i="1"/>
  <c r="R6" i="1"/>
  <c r="P6" i="1"/>
  <c r="O6" i="1"/>
  <c r="M17" i="1"/>
  <c r="L17" i="1"/>
  <c r="M6" i="1"/>
  <c r="L6" i="1"/>
  <c r="M41" i="1"/>
  <c r="L41" i="1"/>
  <c r="F41" i="1"/>
  <c r="A35" i="1"/>
  <c r="A41" i="1"/>
  <c r="A36" i="1" l="1"/>
  <c r="A34" i="1"/>
  <c r="U34" i="1" l="1"/>
  <c r="U45" i="1"/>
  <c r="U35" i="1"/>
  <c r="V34" i="1"/>
  <c r="V45" i="1"/>
  <c r="Q45" i="1"/>
  <c r="V35" i="1"/>
  <c r="P34" i="1"/>
  <c r="O34" i="1"/>
  <c r="P45" i="1"/>
  <c r="O45" i="1"/>
  <c r="P35" i="1"/>
  <c r="O35" i="1"/>
  <c r="S45" i="1"/>
  <c r="M34" i="1"/>
  <c r="L34" i="1"/>
  <c r="M45" i="1"/>
  <c r="L45" i="1"/>
  <c r="M35" i="1"/>
  <c r="L35" i="1"/>
  <c r="U15" i="1"/>
  <c r="V15" i="1"/>
  <c r="Q15" i="1"/>
  <c r="P15" i="1"/>
  <c r="O15" i="1"/>
  <c r="S6" i="1"/>
  <c r="M15" i="1"/>
  <c r="L15" i="1"/>
  <c r="Q34" i="1"/>
  <c r="Q17" i="1"/>
  <c r="S34" i="1"/>
  <c r="Q19" i="1"/>
  <c r="Q18" i="1" l="1"/>
  <c r="S7" i="1"/>
  <c r="S18" i="1"/>
  <c r="R18" i="1"/>
  <c r="U42" i="1" l="1"/>
  <c r="Q12" i="1"/>
  <c r="V42" i="1"/>
  <c r="V57" i="1" s="1"/>
  <c r="Q42" i="1"/>
  <c r="S42" i="1"/>
  <c r="S57" i="1" s="1"/>
  <c r="P42" i="1"/>
  <c r="O42" i="1"/>
  <c r="M42" i="1"/>
  <c r="L42" i="1"/>
  <c r="J57" i="1"/>
  <c r="I57" i="1"/>
  <c r="E57" i="1"/>
  <c r="D57" i="1"/>
  <c r="C57" i="1"/>
  <c r="F49" i="1"/>
  <c r="A49" i="1"/>
  <c r="F42" i="1"/>
  <c r="A42" i="1"/>
  <c r="F48" i="1"/>
  <c r="A48" i="1"/>
  <c r="F47" i="1"/>
  <c r="A47" i="1"/>
  <c r="F45" i="1"/>
  <c r="A45" i="1"/>
  <c r="F46" i="1"/>
  <c r="A46" i="1"/>
  <c r="F34" i="1"/>
  <c r="M44" i="1"/>
  <c r="F44" i="1"/>
  <c r="A44" i="1"/>
  <c r="M43" i="1"/>
  <c r="F43" i="1"/>
  <c r="A43" i="1"/>
  <c r="M40" i="1"/>
  <c r="F40" i="1"/>
  <c r="A40" i="1"/>
  <c r="M39" i="1"/>
  <c r="F39" i="1"/>
  <c r="A39" i="1"/>
  <c r="F9" i="1"/>
  <c r="F35" i="1"/>
  <c r="M37" i="1"/>
  <c r="F37" i="1"/>
  <c r="A37" i="1"/>
  <c r="F18" i="1"/>
  <c r="F17" i="1"/>
  <c r="M36" i="1"/>
  <c r="F36" i="1"/>
  <c r="F19" i="1"/>
  <c r="F16" i="1"/>
  <c r="F14" i="1"/>
  <c r="F7" i="1"/>
  <c r="F15" i="1"/>
  <c r="M13" i="1"/>
  <c r="F13" i="1"/>
  <c r="F8" i="1"/>
  <c r="F12" i="1"/>
  <c r="F10" i="1"/>
  <c r="T57" i="1"/>
  <c r="F11" i="1"/>
  <c r="F5" i="1"/>
  <c r="R57" i="1"/>
  <c r="F6" i="1"/>
  <c r="U57" i="1" l="1"/>
  <c r="L57" i="1"/>
  <c r="Q57" i="1"/>
  <c r="M57" i="1"/>
  <c r="F57" i="1"/>
</calcChain>
</file>

<file path=xl/sharedStrings.xml><?xml version="1.0" encoding="utf-8"?>
<sst xmlns="http://schemas.openxmlformats.org/spreadsheetml/2006/main" count="123" uniqueCount="91">
  <si>
    <t>Overall Standings</t>
  </si>
  <si>
    <t>Ties</t>
  </si>
  <si>
    <t>Current Month</t>
  </si>
  <si>
    <t>Current Month avg score</t>
  </si>
  <si>
    <t>Birdies</t>
  </si>
  <si>
    <t>GH</t>
  </si>
  <si>
    <t>BH</t>
  </si>
  <si>
    <t>Flaps</t>
  </si>
  <si>
    <t>HD</t>
  </si>
  <si>
    <t>Doubs</t>
  </si>
  <si>
    <t>Crooked Tree Rounds - month</t>
  </si>
  <si>
    <t>Ugly Tree Rounds</t>
  </si>
  <si>
    <t>C. Streak</t>
  </si>
  <si>
    <t>Beers - M</t>
  </si>
  <si>
    <t>BEERS year</t>
  </si>
  <si>
    <t>gross</t>
  </si>
  <si>
    <t>net</t>
  </si>
  <si>
    <t>Gross</t>
  </si>
  <si>
    <t>Net</t>
  </si>
  <si>
    <t>Hound</t>
  </si>
  <si>
    <t>Eel</t>
  </si>
  <si>
    <t>T3</t>
  </si>
  <si>
    <t>Bobcat</t>
  </si>
  <si>
    <t>1W</t>
  </si>
  <si>
    <t>Pup</t>
  </si>
  <si>
    <t>1L</t>
  </si>
  <si>
    <t>HammerHead</t>
  </si>
  <si>
    <t>Moose</t>
  </si>
  <si>
    <t>Harrier</t>
  </si>
  <si>
    <t>Woodpecker</t>
  </si>
  <si>
    <t>Mole</t>
  </si>
  <si>
    <t>Eagle</t>
  </si>
  <si>
    <t>Wolf</t>
  </si>
  <si>
    <t>2L</t>
  </si>
  <si>
    <t>Tortoise</t>
  </si>
  <si>
    <t>Fly</t>
  </si>
  <si>
    <t>Wildebeest</t>
  </si>
  <si>
    <t>Owl</t>
  </si>
  <si>
    <t>GP</t>
  </si>
  <si>
    <t>Shrew</t>
  </si>
  <si>
    <t>Javelina</t>
  </si>
  <si>
    <t>Ram</t>
  </si>
  <si>
    <t>Gecko</t>
  </si>
  <si>
    <t>Silver</t>
  </si>
  <si>
    <t>2W</t>
  </si>
  <si>
    <t>Possum</t>
  </si>
  <si>
    <t xml:space="preserve">Yahk </t>
  </si>
  <si>
    <t>5L</t>
  </si>
  <si>
    <t>Hamster</t>
  </si>
  <si>
    <t>Yorkie</t>
  </si>
  <si>
    <t>4W</t>
  </si>
  <si>
    <t>Panda</t>
  </si>
  <si>
    <t>Herron</t>
  </si>
  <si>
    <t>Fawn</t>
  </si>
  <si>
    <t>Hawk</t>
  </si>
  <si>
    <t>Slug</t>
  </si>
  <si>
    <t>Record Streaks</t>
  </si>
  <si>
    <t>Eel - 16 Ws</t>
  </si>
  <si>
    <t>Eel - 13 Ls</t>
  </si>
  <si>
    <t>plus/minus over 500 at a point</t>
  </si>
  <si>
    <t>plus/minus over 500 for a year</t>
  </si>
  <si>
    <t>Eag +20</t>
  </si>
  <si>
    <t>Eag +19</t>
  </si>
  <si>
    <t>Wolf -26</t>
  </si>
  <si>
    <t>Wolf -25</t>
  </si>
  <si>
    <t>3L</t>
  </si>
  <si>
    <t>Eel -69</t>
  </si>
  <si>
    <t>Hawk - 88</t>
  </si>
  <si>
    <t>TieRec</t>
  </si>
  <si>
    <t xml:space="preserve">Mole/Owl 8 down to Beest/Pup and came back to win.  </t>
  </si>
  <si>
    <t>PO</t>
  </si>
  <si>
    <t>Mole/Owl over Beest/Pup (1,2)</t>
  </si>
  <si>
    <t>Bob - 69</t>
  </si>
  <si>
    <t>Wolf - 67</t>
  </si>
  <si>
    <t>Of note</t>
  </si>
  <si>
    <t>Hounds 10 game dub streak. 3rd longest of all time. (Bob 14 - Eel 16)</t>
  </si>
  <si>
    <t>Chipmunk</t>
  </si>
  <si>
    <t>SOM</t>
  </si>
  <si>
    <t>Wolf chip in FED on 9 off bank of right bunker</t>
  </si>
  <si>
    <t>Hammer - 82</t>
  </si>
  <si>
    <t>Bob/Eel over Wolf/Tort (1,2,12)**ties longest PO - 3rd time</t>
  </si>
  <si>
    <t>3W</t>
  </si>
  <si>
    <t>6W</t>
  </si>
  <si>
    <t>Crane</t>
  </si>
  <si>
    <t>6L</t>
  </si>
  <si>
    <t>Crane - 82</t>
  </si>
  <si>
    <t>Tort - 88</t>
  </si>
  <si>
    <t>T6</t>
  </si>
  <si>
    <t>T13</t>
  </si>
  <si>
    <t xml:space="preserve">PO </t>
  </si>
  <si>
    <t>Crane/Eel over Wolf/Tort (14)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</si>
</sst>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0" fillId="2" borderId="0" xfId="0" applyFill="1"/>
    <xf numFmtId="0" fontId="0" fillId="3" borderId="0" xfId="0" applyFill="1"/>
    <xf numFmtId="4" fontId="0" fillId="2" borderId="0" xfId="0" applyNumberFormat="1" applyFill="1"/>
    <xf numFmtId="0" fontId="1" fillId="4" borderId="0" xfId="0" applyFont="1" applyFill="1" applyAlignment="1">
      <alignment horizontal="right"/>
    </xf>
    <xf numFmtId="0" fontId="1" fillId="4" borderId="0" xfId="0" applyFont="1" applyFill="1"/>
    <xf numFmtId="0" fontId="2" fillId="4" borderId="0" xfId="0" applyFont="1" applyFill="1"/>
    <xf numFmtId="0" fontId="1" fillId="5" borderId="0" xfId="0" applyFont="1" applyFill="1" applyAlignment="1">
      <alignment horizontal="right"/>
    </xf>
    <xf numFmtId="0" fontId="1" fillId="5" borderId="0" xfId="0" applyFont="1" applyFill="1"/>
    <xf numFmtId="0" fontId="2" fillId="5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1" fillId="6" borderId="0" xfId="0" applyFont="1" applyFill="1" applyAlignment="1">
      <alignment horizontal="right"/>
    </xf>
    <xf numFmtId="0" fontId="0" fillId="6" borderId="0" xfId="0" applyFill="1"/>
    <xf numFmtId="0" fontId="3" fillId="6" borderId="0" xfId="0" applyFont="1" applyFill="1"/>
    <xf numFmtId="0" fontId="1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right"/>
    </xf>
    <xf numFmtId="0" fontId="1" fillId="6" borderId="1" xfId="0" applyFont="1" applyFill="1" applyBorder="1"/>
    <xf numFmtId="0" fontId="2" fillId="6" borderId="2" xfId="0" applyFont="1" applyFill="1" applyBorder="1"/>
    <xf numFmtId="1" fontId="1" fillId="6" borderId="3" xfId="0" applyNumberFormat="1" applyFont="1" applyFill="1" applyBorder="1"/>
    <xf numFmtId="0" fontId="1" fillId="6" borderId="2" xfId="0" applyFont="1" applyFill="1" applyBorder="1"/>
    <xf numFmtId="1" fontId="0" fillId="0" borderId="0" xfId="0" applyNumberFormat="1"/>
    <xf numFmtId="4" fontId="0" fillId="0" borderId="0" xfId="0" applyNumberFormat="1"/>
    <xf numFmtId="0" fontId="1" fillId="0" borderId="0" xfId="0" applyFont="1"/>
    <xf numFmtId="2" fontId="0" fillId="0" borderId="0" xfId="0" applyNumberForma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2"/>
  <sheetViews>
    <sheetView tabSelected="1" topLeftCell="A7" zoomScale="90" zoomScaleNormal="90" workbookViewId="0">
      <selection activeCell="O35" sqref="O35"/>
    </sheetView>
  </sheetViews>
  <sheetFormatPr defaultRowHeight="15" x14ac:dyDescent="0.25"/>
  <cols>
    <col min="1" max="1" width="11" style="1" customWidth="1"/>
    <col min="2" max="2" width="16.5703125" bestFit="1" customWidth="1"/>
    <col min="3" max="4" width="5" bestFit="1" customWidth="1"/>
    <col min="5" max="5" width="8.42578125" customWidth="1"/>
    <col min="6" max="7" width="8.7109375" customWidth="1"/>
    <col min="8" max="8" width="8.7109375" bestFit="1" customWidth="1"/>
    <col min="9" max="9" width="6.140625" customWidth="1"/>
    <col min="10" max="10" width="4" bestFit="1" customWidth="1"/>
    <col min="11" max="11" width="2.7109375" customWidth="1"/>
    <col min="12" max="12" width="9.28515625" bestFit="1" customWidth="1"/>
    <col min="13" max="13" width="10.5703125" bestFit="1" customWidth="1"/>
    <col min="14" max="14" width="2.140625" customWidth="1"/>
    <col min="16" max="16" width="13.85546875" customWidth="1"/>
    <col min="23" max="23" width="28.85546875" bestFit="1" customWidth="1"/>
    <col min="24" max="24" width="28.5703125" bestFit="1" customWidth="1"/>
    <col min="25" max="25" width="2.7109375" customWidth="1"/>
    <col min="26" max="26" width="27.28515625" bestFit="1" customWidth="1"/>
    <col min="27" max="27" width="16" bestFit="1" customWidth="1"/>
  </cols>
  <sheetData>
    <row r="1" spans="1:27" x14ac:dyDescent="0.25">
      <c r="O1" s="2"/>
      <c r="P1" s="2"/>
      <c r="Q1" s="3"/>
      <c r="R1" s="3"/>
      <c r="S1" s="3"/>
      <c r="T1" s="3"/>
      <c r="U1" s="3"/>
      <c r="V1" s="3"/>
    </row>
    <row r="2" spans="1:27" x14ac:dyDescent="0.25">
      <c r="B2" t="s">
        <v>0</v>
      </c>
      <c r="E2" t="s">
        <v>1</v>
      </c>
      <c r="I2" t="s">
        <v>2</v>
      </c>
      <c r="O2" s="2" t="s">
        <v>3</v>
      </c>
      <c r="P2" s="2"/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t="s">
        <v>10</v>
      </c>
      <c r="Z2" t="s">
        <v>11</v>
      </c>
    </row>
    <row r="3" spans="1:27" x14ac:dyDescent="0.25">
      <c r="H3" t="s">
        <v>12</v>
      </c>
      <c r="L3" t="s">
        <v>13</v>
      </c>
      <c r="M3" t="s">
        <v>14</v>
      </c>
      <c r="O3" s="2" t="s">
        <v>15</v>
      </c>
      <c r="P3" s="2" t="s">
        <v>16</v>
      </c>
      <c r="Q3" s="3"/>
      <c r="R3" s="3"/>
      <c r="S3" s="3"/>
      <c r="T3" s="3"/>
      <c r="U3" s="3"/>
      <c r="V3" s="3"/>
      <c r="W3" t="s">
        <v>17</v>
      </c>
      <c r="X3" t="s">
        <v>18</v>
      </c>
      <c r="Z3" t="s">
        <v>17</v>
      </c>
      <c r="AA3" t="s">
        <v>18</v>
      </c>
    </row>
    <row r="4" spans="1:27" x14ac:dyDescent="0.25">
      <c r="O4" s="4"/>
      <c r="P4" s="4"/>
      <c r="Q4" s="3"/>
      <c r="R4" s="3"/>
      <c r="S4" s="3"/>
      <c r="T4" s="3"/>
      <c r="U4" s="3"/>
      <c r="V4" s="3"/>
      <c r="W4" t="s">
        <v>72</v>
      </c>
      <c r="X4" t="s">
        <v>73</v>
      </c>
      <c r="Z4" t="s">
        <v>67</v>
      </c>
      <c r="AA4" t="s">
        <v>79</v>
      </c>
    </row>
    <row r="5" spans="1:27" x14ac:dyDescent="0.25">
      <c r="A5" s="5">
        <v>1</v>
      </c>
      <c r="B5" s="6" t="s">
        <v>20</v>
      </c>
      <c r="C5" s="6">
        <v>9</v>
      </c>
      <c r="D5" s="6">
        <v>2</v>
      </c>
      <c r="E5" s="6"/>
      <c r="F5" s="6">
        <f t="shared" ref="F5:F6" si="0">C5-D5</f>
        <v>7</v>
      </c>
      <c r="G5" s="6"/>
      <c r="H5" s="7" t="s">
        <v>82</v>
      </c>
      <c r="I5" s="6">
        <v>6</v>
      </c>
      <c r="J5" s="6">
        <v>1</v>
      </c>
      <c r="K5" s="6"/>
      <c r="L5" s="7">
        <f>-1+0+1+1+0+0+1</f>
        <v>2</v>
      </c>
      <c r="M5" s="7">
        <f>0+2+1+0-1+0+1+1+0+0+1</f>
        <v>5</v>
      </c>
      <c r="O5" s="4">
        <f>(77+71+74+75+77+74+78)/7</f>
        <v>75.142857142857139</v>
      </c>
      <c r="P5" s="4">
        <f>(75+69+73+74+75+72+76)/7</f>
        <v>73.428571428571431</v>
      </c>
      <c r="Q5" s="3">
        <f>3+2+1+1+3+1</f>
        <v>11</v>
      </c>
      <c r="R5" s="3">
        <f>1+1</f>
        <v>2</v>
      </c>
      <c r="S5" s="3">
        <f>1+1+1+1</f>
        <v>4</v>
      </c>
      <c r="T5" s="3"/>
      <c r="U5" s="3">
        <f>1-2.75+2.75+1.25-1.5-3.75-1.75</f>
        <v>-4.75</v>
      </c>
      <c r="V5" s="3">
        <f>1+2+1+1+1</f>
        <v>6</v>
      </c>
      <c r="X5" t="s">
        <v>66</v>
      </c>
      <c r="Z5" t="s">
        <v>86</v>
      </c>
      <c r="AA5" t="s">
        <v>85</v>
      </c>
    </row>
    <row r="6" spans="1:27" x14ac:dyDescent="0.25">
      <c r="A6" s="5">
        <v>2</v>
      </c>
      <c r="B6" s="6" t="s">
        <v>19</v>
      </c>
      <c r="C6" s="6">
        <v>6</v>
      </c>
      <c r="D6" s="6">
        <v>1</v>
      </c>
      <c r="E6" s="6"/>
      <c r="F6" s="6">
        <f t="shared" si="0"/>
        <v>5</v>
      </c>
      <c r="G6" s="6"/>
      <c r="H6" s="7" t="s">
        <v>44</v>
      </c>
      <c r="I6" s="6">
        <v>3</v>
      </c>
      <c r="J6" s="6">
        <v>1</v>
      </c>
      <c r="K6" s="6"/>
      <c r="L6" s="7">
        <f>0-1+2+0</f>
        <v>1</v>
      </c>
      <c r="M6" s="7">
        <f>0+2+1+0-1+2+0</f>
        <v>4</v>
      </c>
      <c r="O6" s="4">
        <f>(76+75+83+78)/4</f>
        <v>78</v>
      </c>
      <c r="P6" s="4">
        <f>(72+71+79+74)/4</f>
        <v>74</v>
      </c>
      <c r="Q6" s="3">
        <f>1+2+1</f>
        <v>4</v>
      </c>
      <c r="R6" s="3">
        <f>1+1</f>
        <v>2</v>
      </c>
      <c r="S6" s="3">
        <f>1</f>
        <v>1</v>
      </c>
      <c r="T6" s="3"/>
      <c r="U6" s="3">
        <f>0.25-1.75+2.75-1.75</f>
        <v>-0.5</v>
      </c>
      <c r="V6" s="3">
        <f>1+6+1</f>
        <v>8</v>
      </c>
      <c r="X6" t="s">
        <v>72</v>
      </c>
    </row>
    <row r="7" spans="1:27" x14ac:dyDescent="0.25">
      <c r="A7" s="5" t="s">
        <v>21</v>
      </c>
      <c r="B7" s="6" t="s">
        <v>30</v>
      </c>
      <c r="C7" s="6">
        <v>4</v>
      </c>
      <c r="D7" s="6">
        <v>2</v>
      </c>
      <c r="E7" s="6"/>
      <c r="F7" s="6">
        <f t="shared" ref="F7:F17" si="1">C7-D7</f>
        <v>2</v>
      </c>
      <c r="G7" s="6"/>
      <c r="H7" s="7" t="s">
        <v>81</v>
      </c>
      <c r="I7" s="6">
        <v>2</v>
      </c>
      <c r="J7" s="6">
        <v>0</v>
      </c>
      <c r="K7" s="6"/>
      <c r="L7" s="7">
        <f>2+0</f>
        <v>2</v>
      </c>
      <c r="M7" s="7">
        <f>0+1-1+2+2+0</f>
        <v>4</v>
      </c>
      <c r="O7" s="4">
        <f>(77+77)/2</f>
        <v>77</v>
      </c>
      <c r="P7" s="4">
        <f>(73+73)/2</f>
        <v>73</v>
      </c>
      <c r="Q7" s="3">
        <f>2+2</f>
        <v>4</v>
      </c>
      <c r="R7" s="3">
        <f>1+1</f>
        <v>2</v>
      </c>
      <c r="S7" s="3">
        <f>1</f>
        <v>1</v>
      </c>
      <c r="T7" s="3"/>
      <c r="U7" s="3">
        <f>-0.25-0.75</f>
        <v>-1</v>
      </c>
      <c r="V7" s="3">
        <f>3+1</f>
        <v>4</v>
      </c>
    </row>
    <row r="8" spans="1:27" x14ac:dyDescent="0.25">
      <c r="A8" s="5" t="s">
        <v>21</v>
      </c>
      <c r="B8" s="6" t="s">
        <v>27</v>
      </c>
      <c r="C8" s="6">
        <v>2</v>
      </c>
      <c r="D8" s="6">
        <v>0</v>
      </c>
      <c r="E8" s="6">
        <v>1</v>
      </c>
      <c r="F8" s="6">
        <f>C8-D8</f>
        <v>2</v>
      </c>
      <c r="G8" s="6"/>
      <c r="H8" s="7" t="s">
        <v>44</v>
      </c>
      <c r="I8" s="6">
        <v>1</v>
      </c>
      <c r="J8" s="6">
        <v>0</v>
      </c>
      <c r="K8" s="6"/>
      <c r="L8" s="7">
        <f>2</f>
        <v>2</v>
      </c>
      <c r="M8" s="6">
        <f>-1+0+2</f>
        <v>1</v>
      </c>
      <c r="O8" s="4">
        <f>79</f>
        <v>79</v>
      </c>
      <c r="P8" s="4">
        <f>74</f>
        <v>74</v>
      </c>
      <c r="Q8" s="3"/>
      <c r="R8" s="3"/>
      <c r="S8" s="3"/>
      <c r="T8" s="3"/>
      <c r="U8" s="3">
        <f>1</f>
        <v>1</v>
      </c>
      <c r="V8" s="3">
        <f>2</f>
        <v>2</v>
      </c>
    </row>
    <row r="9" spans="1:27" x14ac:dyDescent="0.25">
      <c r="A9" s="8">
        <v>5</v>
      </c>
      <c r="B9" s="9" t="s">
        <v>41</v>
      </c>
      <c r="C9" s="9">
        <v>2</v>
      </c>
      <c r="D9" s="9">
        <v>1</v>
      </c>
      <c r="E9" s="9"/>
      <c r="F9" s="9">
        <f>C9-D9</f>
        <v>1</v>
      </c>
      <c r="G9" s="9"/>
      <c r="H9" s="10" t="s">
        <v>23</v>
      </c>
      <c r="I9" s="9">
        <v>1</v>
      </c>
      <c r="J9" s="9">
        <v>1</v>
      </c>
      <c r="K9" s="9"/>
      <c r="L9" s="9">
        <f>-2+2</f>
        <v>0</v>
      </c>
      <c r="M9" s="9">
        <f>0-2+2</f>
        <v>0</v>
      </c>
      <c r="O9" s="4">
        <f>(75+72)/2</f>
        <v>73.5</v>
      </c>
      <c r="P9" s="4">
        <f>(75+72)/2</f>
        <v>73.5</v>
      </c>
      <c r="Q9" s="3">
        <f>3+2</f>
        <v>5</v>
      </c>
      <c r="R9" s="3"/>
      <c r="S9" s="3"/>
      <c r="T9" s="3"/>
      <c r="U9" s="3">
        <f>3.25-1</f>
        <v>2.25</v>
      </c>
      <c r="V9" s="3">
        <f>1</f>
        <v>1</v>
      </c>
    </row>
    <row r="10" spans="1:27" x14ac:dyDescent="0.25">
      <c r="A10" s="8" t="s">
        <v>87</v>
      </c>
      <c r="B10" s="9" t="s">
        <v>24</v>
      </c>
      <c r="C10" s="9">
        <v>3</v>
      </c>
      <c r="D10" s="9">
        <v>3</v>
      </c>
      <c r="E10" s="9"/>
      <c r="F10" s="9">
        <f t="shared" si="1"/>
        <v>0</v>
      </c>
      <c r="G10" s="9"/>
      <c r="H10" s="10" t="s">
        <v>25</v>
      </c>
      <c r="I10" s="9">
        <v>1</v>
      </c>
      <c r="J10" s="9">
        <v>2</v>
      </c>
      <c r="K10" s="9"/>
      <c r="L10" s="9">
        <f>0+2-0</f>
        <v>2</v>
      </c>
      <c r="M10" s="9">
        <f>0+1-0-0+2-0</f>
        <v>3</v>
      </c>
      <c r="O10" s="4">
        <f>(79+79+76)/3</f>
        <v>78</v>
      </c>
      <c r="P10" s="4">
        <f>(74+74+70)/3</f>
        <v>72.666666666666671</v>
      </c>
      <c r="Q10" s="3">
        <f>1+1+1</f>
        <v>3</v>
      </c>
      <c r="R10" s="3"/>
      <c r="S10" s="3">
        <f>1+1+1</f>
        <v>3</v>
      </c>
      <c r="T10" s="3"/>
      <c r="U10" s="3">
        <f>0.75-2.25-3</f>
        <v>-4.5</v>
      </c>
      <c r="V10" s="3">
        <f>2+1+2</f>
        <v>5</v>
      </c>
    </row>
    <row r="11" spans="1:27" x14ac:dyDescent="0.25">
      <c r="A11" s="8" t="s">
        <v>87</v>
      </c>
      <c r="B11" s="9" t="s">
        <v>22</v>
      </c>
      <c r="C11" s="9">
        <v>3</v>
      </c>
      <c r="D11" s="9">
        <v>3</v>
      </c>
      <c r="E11" s="9"/>
      <c r="F11" s="9">
        <f t="shared" si="1"/>
        <v>0</v>
      </c>
      <c r="G11" s="9"/>
      <c r="H11" s="10" t="s">
        <v>33</v>
      </c>
      <c r="I11" s="9">
        <v>1</v>
      </c>
      <c r="J11" s="9">
        <v>2</v>
      </c>
      <c r="K11" s="9"/>
      <c r="L11" s="9">
        <f>1-2-0</f>
        <v>-1</v>
      </c>
      <c r="M11" s="9">
        <f>1-0+2+1-2-0</f>
        <v>2</v>
      </c>
      <c r="O11" s="4">
        <f>(69+75+76)/3</f>
        <v>73.333333333333329</v>
      </c>
      <c r="P11" s="4">
        <f>(69+75+76)/3</f>
        <v>73.333333333333329</v>
      </c>
      <c r="Q11" s="3">
        <f>6+1+2</f>
        <v>9</v>
      </c>
      <c r="R11" s="3"/>
      <c r="S11" s="3">
        <f>1+1+1</f>
        <v>3</v>
      </c>
      <c r="T11" s="3"/>
      <c r="U11" s="3">
        <f>-1.25-0.75+3</f>
        <v>1</v>
      </c>
      <c r="V11" s="3">
        <f>1+2+2</f>
        <v>5</v>
      </c>
    </row>
    <row r="12" spans="1:27" x14ac:dyDescent="0.25">
      <c r="A12" s="8" t="s">
        <v>87</v>
      </c>
      <c r="B12" s="9" t="s">
        <v>26</v>
      </c>
      <c r="C12" s="9">
        <v>3</v>
      </c>
      <c r="D12" s="9">
        <v>3</v>
      </c>
      <c r="E12" s="9"/>
      <c r="F12" s="9">
        <f t="shared" si="1"/>
        <v>0</v>
      </c>
      <c r="G12" s="9"/>
      <c r="H12" s="9" t="s">
        <v>33</v>
      </c>
      <c r="I12" s="9">
        <v>1</v>
      </c>
      <c r="J12" s="9">
        <v>2</v>
      </c>
      <c r="K12" s="9"/>
      <c r="L12" s="9">
        <f>1-2-2</f>
        <v>-3</v>
      </c>
      <c r="M12" s="9">
        <f>2-1+0+1-2-2</f>
        <v>-2</v>
      </c>
      <c r="O12" s="4">
        <f>(76+87+81)/3</f>
        <v>81.333333333333329</v>
      </c>
      <c r="P12" s="4">
        <f>(71+82+76)/3</f>
        <v>76.333333333333329</v>
      </c>
      <c r="Q12" s="3">
        <f>1</f>
        <v>1</v>
      </c>
      <c r="R12" s="3"/>
      <c r="S12" s="3">
        <f>1</f>
        <v>1</v>
      </c>
      <c r="T12" s="3"/>
      <c r="U12" s="3">
        <f>-3+6.25+2.25</f>
        <v>5.5</v>
      </c>
      <c r="V12" s="3">
        <f>1+5+1</f>
        <v>7</v>
      </c>
    </row>
    <row r="13" spans="1:27" x14ac:dyDescent="0.25">
      <c r="A13" s="8" t="s">
        <v>87</v>
      </c>
      <c r="B13" s="9" t="s">
        <v>28</v>
      </c>
      <c r="C13" s="9">
        <v>2</v>
      </c>
      <c r="D13" s="9">
        <v>2</v>
      </c>
      <c r="E13" s="9"/>
      <c r="F13" s="9">
        <f t="shared" si="1"/>
        <v>0</v>
      </c>
      <c r="G13" s="9"/>
      <c r="H13" s="10" t="s">
        <v>25</v>
      </c>
      <c r="I13" s="9"/>
      <c r="J13" s="9"/>
      <c r="K13" s="9"/>
      <c r="L13" s="10"/>
      <c r="M13" s="10">
        <f>0+2+2-2</f>
        <v>2</v>
      </c>
      <c r="O13" s="4"/>
      <c r="P13" s="4"/>
      <c r="Q13" s="3"/>
      <c r="R13" s="3"/>
      <c r="S13" s="3"/>
      <c r="T13" s="3"/>
      <c r="U13" s="3"/>
      <c r="V13" s="3"/>
    </row>
    <row r="14" spans="1:27" x14ac:dyDescent="0.25">
      <c r="A14" s="8" t="s">
        <v>87</v>
      </c>
      <c r="B14" s="9" t="s">
        <v>31</v>
      </c>
      <c r="C14" s="9">
        <v>4</v>
      </c>
      <c r="D14" s="9">
        <v>4</v>
      </c>
      <c r="E14" s="9">
        <v>1</v>
      </c>
      <c r="F14" s="9">
        <f>C14-D14</f>
        <v>0</v>
      </c>
      <c r="G14" s="9"/>
      <c r="H14" s="10" t="s">
        <v>44</v>
      </c>
      <c r="I14" s="9">
        <v>2</v>
      </c>
      <c r="J14" s="9">
        <v>2</v>
      </c>
      <c r="K14" s="9"/>
      <c r="L14" s="10">
        <f>-2-0+2+0</f>
        <v>0</v>
      </c>
      <c r="M14" s="10">
        <f>0-1-2+1-2-2-0+2+0</f>
        <v>-4</v>
      </c>
      <c r="O14" s="4">
        <f>(70+74+73+71)/4</f>
        <v>72</v>
      </c>
      <c r="P14" s="4">
        <f>(71+75+74+72)/4</f>
        <v>73</v>
      </c>
      <c r="Q14" s="3">
        <f>1+2+2+2</f>
        <v>7</v>
      </c>
      <c r="R14" s="3">
        <f>1</f>
        <v>1</v>
      </c>
      <c r="S14" s="3"/>
      <c r="T14" s="3"/>
      <c r="U14" s="3">
        <f>-0.75-1.25-2.5-1.75</f>
        <v>-6.25</v>
      </c>
      <c r="V14" s="3">
        <f>1+1</f>
        <v>2</v>
      </c>
    </row>
    <row r="15" spans="1:27" x14ac:dyDescent="0.25">
      <c r="A15" s="11">
        <v>11</v>
      </c>
      <c r="B15" s="12" t="s">
        <v>29</v>
      </c>
      <c r="C15" s="12">
        <v>1</v>
      </c>
      <c r="D15" s="12">
        <v>2</v>
      </c>
      <c r="E15" s="12"/>
      <c r="F15" s="12">
        <f t="shared" si="1"/>
        <v>-1</v>
      </c>
      <c r="G15" s="12"/>
      <c r="H15" s="13" t="s">
        <v>25</v>
      </c>
      <c r="I15" s="12">
        <v>0</v>
      </c>
      <c r="J15" s="12">
        <v>1</v>
      </c>
      <c r="K15" s="12"/>
      <c r="L15" s="13">
        <f>0</f>
        <v>0</v>
      </c>
      <c r="M15" s="13">
        <f>2-0-0</f>
        <v>2</v>
      </c>
      <c r="O15" s="4">
        <f>84</f>
        <v>84</v>
      </c>
      <c r="P15" s="4">
        <f>77</f>
        <v>77</v>
      </c>
      <c r="Q15" s="3">
        <f>1</f>
        <v>1</v>
      </c>
      <c r="R15" s="3"/>
      <c r="S15" s="3"/>
      <c r="T15" s="3"/>
      <c r="U15" s="3">
        <f>0.75</f>
        <v>0.75</v>
      </c>
      <c r="V15" s="3">
        <f>4</f>
        <v>4</v>
      </c>
    </row>
    <row r="16" spans="1:27" x14ac:dyDescent="0.25">
      <c r="A16" s="11">
        <v>12</v>
      </c>
      <c r="B16" s="12" t="s">
        <v>32</v>
      </c>
      <c r="C16" s="12">
        <v>2</v>
      </c>
      <c r="D16" s="12">
        <v>4</v>
      </c>
      <c r="E16" s="12"/>
      <c r="F16" s="12">
        <f t="shared" si="1"/>
        <v>-2</v>
      </c>
      <c r="G16" s="12"/>
      <c r="H16" s="13" t="s">
        <v>25</v>
      </c>
      <c r="I16" s="12">
        <v>1</v>
      </c>
      <c r="J16" s="12">
        <v>2</v>
      </c>
      <c r="K16" s="12"/>
      <c r="L16" s="13">
        <f>-1+2-1</f>
        <v>0</v>
      </c>
      <c r="M16" s="13">
        <f>2-0-1-1+2-1</f>
        <v>1</v>
      </c>
      <c r="O16" s="4">
        <f>(72+81+82)/3</f>
        <v>78.333333333333329</v>
      </c>
      <c r="P16" s="4">
        <f>(67+76+77)/3</f>
        <v>73.333333333333329</v>
      </c>
      <c r="Q16" s="3">
        <f>3+2+1</f>
        <v>6</v>
      </c>
      <c r="R16" s="3"/>
      <c r="S16" s="3"/>
      <c r="T16" s="3"/>
      <c r="U16" s="3">
        <f>-3.25-0.5-0.75</f>
        <v>-4.5</v>
      </c>
      <c r="V16" s="3">
        <f>3+2</f>
        <v>5</v>
      </c>
    </row>
    <row r="17" spans="1:22" x14ac:dyDescent="0.25">
      <c r="A17" s="11" t="s">
        <v>88</v>
      </c>
      <c r="B17" s="12" t="s">
        <v>36</v>
      </c>
      <c r="C17" s="12">
        <v>1</v>
      </c>
      <c r="D17" s="12">
        <v>5</v>
      </c>
      <c r="E17" s="12"/>
      <c r="F17" s="12">
        <f t="shared" si="1"/>
        <v>-4</v>
      </c>
      <c r="G17" s="12"/>
      <c r="H17" s="13" t="s">
        <v>65</v>
      </c>
      <c r="I17" s="12">
        <v>1</v>
      </c>
      <c r="J17" s="12">
        <v>3</v>
      </c>
      <c r="K17" s="12"/>
      <c r="L17" s="12">
        <f>1-0-1-0</f>
        <v>0</v>
      </c>
      <c r="M17" s="12">
        <f>-2-1+1-0-1-0</f>
        <v>-3</v>
      </c>
      <c r="O17" s="4">
        <f>(77+78+79+83)/4</f>
        <v>79.25</v>
      </c>
      <c r="P17" s="4">
        <f>(71+73+74+78)/4</f>
        <v>74</v>
      </c>
      <c r="Q17" s="3">
        <f>1+2+1</f>
        <v>4</v>
      </c>
      <c r="R17" s="3"/>
      <c r="S17" s="3">
        <f>1+1</f>
        <v>2</v>
      </c>
      <c r="T17" s="3"/>
      <c r="U17" s="3">
        <f>-3-0.25+1.25+1.5</f>
        <v>-0.5</v>
      </c>
      <c r="V17" s="3">
        <f>1+3+1+3</f>
        <v>8</v>
      </c>
    </row>
    <row r="18" spans="1:22" x14ac:dyDescent="0.25">
      <c r="A18" s="11" t="s">
        <v>88</v>
      </c>
      <c r="B18" s="12" t="s">
        <v>37</v>
      </c>
      <c r="C18" s="12">
        <v>2</v>
      </c>
      <c r="D18" s="12">
        <v>6</v>
      </c>
      <c r="E18" s="12">
        <v>1</v>
      </c>
      <c r="F18" s="12">
        <f>C18-D18</f>
        <v>-4</v>
      </c>
      <c r="G18" s="12"/>
      <c r="H18" s="13" t="s">
        <v>25</v>
      </c>
      <c r="I18" s="12">
        <v>1</v>
      </c>
      <c r="J18" s="12">
        <v>1</v>
      </c>
      <c r="K18" s="12"/>
      <c r="L18" s="13">
        <f>2-2</f>
        <v>0</v>
      </c>
      <c r="M18" s="13">
        <f>0-1-0-1+1-2-1+2-2</f>
        <v>-4</v>
      </c>
      <c r="O18" s="4">
        <f>(79+80)/2</f>
        <v>79.5</v>
      </c>
      <c r="P18" s="4">
        <f>(73+74)/2</f>
        <v>73.5</v>
      </c>
      <c r="Q18" s="3">
        <f>1</f>
        <v>1</v>
      </c>
      <c r="R18" s="3">
        <f>1</f>
        <v>1</v>
      </c>
      <c r="S18" s="3">
        <f>1</f>
        <v>1</v>
      </c>
      <c r="T18" s="3"/>
      <c r="U18" s="3">
        <f>-0.25+0.25</f>
        <v>0</v>
      </c>
      <c r="V18" s="3">
        <f>1+1</f>
        <v>2</v>
      </c>
    </row>
    <row r="19" spans="1:22" x14ac:dyDescent="0.25">
      <c r="A19" s="1" t="s">
        <v>88</v>
      </c>
      <c r="B19" s="12" t="s">
        <v>34</v>
      </c>
      <c r="C19" s="12">
        <v>0</v>
      </c>
      <c r="D19" s="12">
        <v>4</v>
      </c>
      <c r="E19" s="12"/>
      <c r="F19" s="12">
        <f>C19-D19</f>
        <v>-4</v>
      </c>
      <c r="G19" s="12"/>
      <c r="H19" s="13" t="s">
        <v>84</v>
      </c>
      <c r="I19" s="12">
        <v>0</v>
      </c>
      <c r="J19" s="12">
        <v>2</v>
      </c>
      <c r="K19" s="12"/>
      <c r="L19" s="12">
        <f>-1-1</f>
        <v>-2</v>
      </c>
      <c r="M19" s="12">
        <f>-1-1-1-1</f>
        <v>-4</v>
      </c>
      <c r="O19" s="4">
        <f>(84+88)/2</f>
        <v>86</v>
      </c>
      <c r="P19" s="4">
        <f>(72+76)/2</f>
        <v>74</v>
      </c>
      <c r="Q19" s="3">
        <f>1</f>
        <v>1</v>
      </c>
      <c r="R19" s="3"/>
      <c r="S19" s="3"/>
      <c r="T19" s="3"/>
      <c r="U19" s="3">
        <f>1.75-1.75</f>
        <v>0</v>
      </c>
      <c r="V19" s="3">
        <f>3+4</f>
        <v>7</v>
      </c>
    </row>
    <row r="20" spans="1:22" x14ac:dyDescent="0.25">
      <c r="A20" s="11"/>
    </row>
    <row r="21" spans="1:22" x14ac:dyDescent="0.25">
      <c r="A21" s="11"/>
    </row>
    <row r="22" spans="1:22" x14ac:dyDescent="0.25">
      <c r="A22" s="11"/>
    </row>
    <row r="24" spans="1:22" x14ac:dyDescent="0.25">
      <c r="I24" s="12"/>
      <c r="J24" s="12"/>
      <c r="K24" s="12"/>
      <c r="L24" s="12"/>
      <c r="M24" s="12"/>
      <c r="O24" s="4"/>
      <c r="P24" s="4"/>
      <c r="Q24" s="3"/>
      <c r="R24" s="3"/>
      <c r="S24" s="3"/>
      <c r="T24" s="3"/>
      <c r="U24" s="3"/>
      <c r="V24" s="3"/>
    </row>
    <row r="25" spans="1:22" x14ac:dyDescent="0.25">
      <c r="A25" s="11"/>
      <c r="I25" s="12"/>
      <c r="J25" s="12"/>
      <c r="K25" s="12"/>
      <c r="L25" s="13"/>
      <c r="M25" s="13"/>
      <c r="O25" s="4"/>
      <c r="P25" s="4"/>
      <c r="Q25" s="3"/>
      <c r="R25" s="3"/>
      <c r="S25" s="3"/>
      <c r="T25" s="3"/>
      <c r="U25" s="3"/>
      <c r="V25" s="3"/>
    </row>
    <row r="26" spans="1:22" x14ac:dyDescent="0.25">
      <c r="I26" s="12"/>
      <c r="J26" s="12"/>
      <c r="K26" s="12"/>
      <c r="L26" s="13"/>
      <c r="M26" s="13"/>
      <c r="O26" s="4"/>
      <c r="P26" s="4"/>
      <c r="Q26" s="3"/>
      <c r="R26" s="3"/>
      <c r="S26" s="3"/>
      <c r="T26" s="3"/>
      <c r="U26" s="3"/>
      <c r="V26" s="3"/>
    </row>
    <row r="27" spans="1:22" x14ac:dyDescent="0.25">
      <c r="I27" s="12"/>
      <c r="J27" s="12"/>
      <c r="K27" s="12"/>
      <c r="L27" s="12"/>
      <c r="M27" s="12"/>
      <c r="O27" s="4"/>
      <c r="P27" s="4"/>
      <c r="Q27" s="3"/>
      <c r="R27" s="3"/>
      <c r="S27" s="3"/>
      <c r="T27" s="3"/>
      <c r="U27" s="3"/>
      <c r="V27" s="3"/>
    </row>
    <row r="28" spans="1:22" x14ac:dyDescent="0.25">
      <c r="A28" s="11"/>
      <c r="I28" s="12"/>
      <c r="J28" s="12"/>
      <c r="K28" s="14"/>
      <c r="L28" s="13"/>
      <c r="M28" s="13"/>
      <c r="O28" s="4"/>
      <c r="P28" s="4"/>
      <c r="Q28" s="3"/>
      <c r="R28" s="3"/>
      <c r="S28" s="3"/>
      <c r="T28" s="3"/>
      <c r="U28" s="3"/>
      <c r="V28" s="3"/>
    </row>
    <row r="30" spans="1:22" x14ac:dyDescent="0.25">
      <c r="O30" s="4"/>
      <c r="P30" s="4"/>
      <c r="Q30" s="3"/>
      <c r="R30" s="3"/>
      <c r="S30" s="3"/>
      <c r="T30" s="3"/>
      <c r="U30" s="3"/>
      <c r="V30" s="3"/>
    </row>
    <row r="31" spans="1:22" x14ac:dyDescent="0.25">
      <c r="O31" s="4"/>
      <c r="P31" s="4"/>
      <c r="Q31" s="3"/>
      <c r="R31" s="3"/>
      <c r="S31" s="3"/>
      <c r="T31" s="3"/>
      <c r="U31" s="3"/>
      <c r="V31" s="3"/>
    </row>
    <row r="32" spans="1:22" x14ac:dyDescent="0.25">
      <c r="O32" s="4"/>
      <c r="P32" s="4"/>
      <c r="Q32" s="3"/>
      <c r="R32" s="3"/>
      <c r="S32" s="3"/>
      <c r="T32" s="3"/>
      <c r="U32" s="3"/>
      <c r="V32" s="3"/>
    </row>
    <row r="33" spans="1:22" x14ac:dyDescent="0.25">
      <c r="A33" s="15" t="s">
        <v>38</v>
      </c>
      <c r="B33" s="16"/>
      <c r="C33" s="16"/>
      <c r="D33" s="16"/>
      <c r="E33" s="16"/>
      <c r="F33" s="16"/>
      <c r="G33" s="16"/>
      <c r="H33" s="17"/>
      <c r="I33" s="16"/>
      <c r="J33" s="16"/>
      <c r="K33" s="16"/>
      <c r="L33" s="17"/>
      <c r="M33" s="17"/>
      <c r="O33" s="4"/>
      <c r="P33" s="4"/>
      <c r="Q33" s="3"/>
      <c r="R33" s="3"/>
      <c r="S33" s="3"/>
      <c r="T33" s="3"/>
      <c r="U33" s="3"/>
      <c r="V33" s="3"/>
    </row>
    <row r="34" spans="1:22" x14ac:dyDescent="0.25">
      <c r="A34" s="15">
        <f t="shared" ref="A34:A36" si="2">C34+D34+E34</f>
        <v>2</v>
      </c>
      <c r="B34" s="18" t="s">
        <v>48</v>
      </c>
      <c r="C34" s="18">
        <v>2</v>
      </c>
      <c r="D34" s="18">
        <v>0</v>
      </c>
      <c r="E34" s="18"/>
      <c r="F34" s="18">
        <f>C34-D34</f>
        <v>2</v>
      </c>
      <c r="G34" s="18"/>
      <c r="H34" s="18" t="s">
        <v>44</v>
      </c>
      <c r="I34" s="18">
        <v>2</v>
      </c>
      <c r="J34" s="18">
        <v>0</v>
      </c>
      <c r="K34" s="18"/>
      <c r="L34" s="18">
        <f>1+0</f>
        <v>1</v>
      </c>
      <c r="M34" s="18">
        <f>1+0</f>
        <v>1</v>
      </c>
      <c r="O34" s="4">
        <f>(78+86)/2</f>
        <v>82</v>
      </c>
      <c r="P34" s="4">
        <f>(72+79)/2</f>
        <v>75.5</v>
      </c>
      <c r="Q34" s="3">
        <f>1</f>
        <v>1</v>
      </c>
      <c r="R34" s="3"/>
      <c r="S34" s="3">
        <f>1</f>
        <v>1</v>
      </c>
      <c r="T34" s="3"/>
      <c r="U34" s="3">
        <f>-0.75+2.5</f>
        <v>1.75</v>
      </c>
      <c r="V34" s="3">
        <f>3+3</f>
        <v>6</v>
      </c>
    </row>
    <row r="35" spans="1:22" x14ac:dyDescent="0.25">
      <c r="A35" s="15">
        <f t="shared" si="2"/>
        <v>2</v>
      </c>
      <c r="B35" s="18" t="s">
        <v>40</v>
      </c>
      <c r="C35" s="18">
        <v>1</v>
      </c>
      <c r="D35" s="18">
        <v>1</v>
      </c>
      <c r="E35" s="18"/>
      <c r="F35" s="18">
        <f>C35-D35</f>
        <v>0</v>
      </c>
      <c r="G35" s="18"/>
      <c r="H35" s="19" t="s">
        <v>25</v>
      </c>
      <c r="I35" s="18">
        <v>0</v>
      </c>
      <c r="J35" s="18">
        <v>1</v>
      </c>
      <c r="K35" s="18"/>
      <c r="L35" s="19">
        <f>-2</f>
        <v>-2</v>
      </c>
      <c r="M35" s="19">
        <f>1-2</f>
        <v>-1</v>
      </c>
      <c r="O35" s="4">
        <f>83</f>
        <v>83</v>
      </c>
      <c r="P35" s="4">
        <f>77</f>
        <v>77</v>
      </c>
      <c r="Q35" s="3"/>
      <c r="R35" s="3"/>
      <c r="S35" s="3">
        <f>2</f>
        <v>2</v>
      </c>
      <c r="T35" s="3"/>
      <c r="U35" s="3">
        <f>0.5</f>
        <v>0.5</v>
      </c>
      <c r="V35" s="3">
        <f>4</f>
        <v>4</v>
      </c>
    </row>
    <row r="36" spans="1:22" x14ac:dyDescent="0.25">
      <c r="A36" s="15">
        <f t="shared" si="2"/>
        <v>2</v>
      </c>
      <c r="B36" s="18" t="s">
        <v>35</v>
      </c>
      <c r="C36" s="18">
        <v>0</v>
      </c>
      <c r="D36" s="18">
        <v>2</v>
      </c>
      <c r="E36" s="18"/>
      <c r="F36" s="18">
        <f>C36-D36</f>
        <v>-2</v>
      </c>
      <c r="G36" s="18"/>
      <c r="H36" s="18" t="s">
        <v>33</v>
      </c>
      <c r="I36" s="18"/>
      <c r="J36" s="18"/>
      <c r="K36" s="18"/>
      <c r="L36" s="18"/>
      <c r="M36" s="18">
        <f>-2-0</f>
        <v>-2</v>
      </c>
      <c r="O36" s="4"/>
      <c r="P36" s="4"/>
      <c r="Q36" s="3"/>
      <c r="R36" s="3"/>
      <c r="S36" s="3"/>
      <c r="T36" s="3"/>
      <c r="U36" s="3"/>
      <c r="V36" s="3"/>
    </row>
    <row r="37" spans="1:22" x14ac:dyDescent="0.25">
      <c r="A37" s="15">
        <f t="shared" ref="A37:A49" si="3">C37+D37+E37</f>
        <v>1</v>
      </c>
      <c r="B37" s="18" t="s">
        <v>39</v>
      </c>
      <c r="C37" s="18">
        <v>1</v>
      </c>
      <c r="D37" s="18">
        <v>0</v>
      </c>
      <c r="E37" s="16"/>
      <c r="F37" s="18">
        <f t="shared" ref="F37:F49" si="4">C37-D37</f>
        <v>1</v>
      </c>
      <c r="G37" s="16"/>
      <c r="H37" s="19" t="s">
        <v>23</v>
      </c>
      <c r="I37" s="18"/>
      <c r="J37" s="18"/>
      <c r="K37" s="18"/>
      <c r="L37" s="18"/>
      <c r="M37" s="18">
        <f>2</f>
        <v>2</v>
      </c>
      <c r="O37" s="4"/>
      <c r="P37" s="4"/>
      <c r="Q37" s="3"/>
      <c r="R37" s="3"/>
      <c r="S37" s="3"/>
      <c r="T37" s="3"/>
      <c r="U37" s="3"/>
      <c r="V37" s="3"/>
    </row>
    <row r="38" spans="1:22" x14ac:dyDescent="0.25">
      <c r="A38" s="15">
        <f t="shared" si="3"/>
        <v>1</v>
      </c>
      <c r="B38" s="18" t="s">
        <v>83</v>
      </c>
      <c r="C38" s="18">
        <v>1</v>
      </c>
      <c r="D38" s="18">
        <v>0</v>
      </c>
      <c r="E38" s="16"/>
      <c r="F38" s="18">
        <f t="shared" si="4"/>
        <v>1</v>
      </c>
      <c r="G38" s="16"/>
      <c r="H38" s="19" t="s">
        <v>81</v>
      </c>
      <c r="I38" s="18">
        <v>1</v>
      </c>
      <c r="J38" s="18">
        <v>0</v>
      </c>
      <c r="K38" s="18"/>
      <c r="L38" s="18">
        <f>1</f>
        <v>1</v>
      </c>
      <c r="M38" s="18">
        <f>1</f>
        <v>1</v>
      </c>
      <c r="O38" s="4">
        <f>83</f>
        <v>83</v>
      </c>
      <c r="P38" s="4">
        <f>82</f>
        <v>82</v>
      </c>
      <c r="Q38" s="3"/>
      <c r="R38" s="3"/>
      <c r="S38" s="3">
        <f>1</f>
        <v>1</v>
      </c>
      <c r="T38" s="3"/>
      <c r="U38" s="3">
        <f>4.25</f>
        <v>4.25</v>
      </c>
      <c r="V38" s="3">
        <f>2</f>
        <v>2</v>
      </c>
    </row>
    <row r="39" spans="1:22" x14ac:dyDescent="0.25">
      <c r="A39" s="15">
        <f t="shared" si="3"/>
        <v>1</v>
      </c>
      <c r="B39" s="18" t="s">
        <v>42</v>
      </c>
      <c r="C39" s="18">
        <v>1</v>
      </c>
      <c r="D39" s="18">
        <v>0</v>
      </c>
      <c r="E39" s="18"/>
      <c r="F39" s="18">
        <f t="shared" si="4"/>
        <v>1</v>
      </c>
      <c r="G39" s="18"/>
      <c r="H39" s="19" t="s">
        <v>23</v>
      </c>
      <c r="I39" s="18"/>
      <c r="J39" s="18"/>
      <c r="K39" s="18"/>
      <c r="L39" s="18"/>
      <c r="M39" s="18">
        <f>0</f>
        <v>0</v>
      </c>
      <c r="O39" s="4"/>
      <c r="P39" s="4"/>
      <c r="Q39" s="3"/>
      <c r="R39" s="3"/>
      <c r="S39" s="3"/>
      <c r="T39" s="3"/>
      <c r="U39" s="3"/>
      <c r="V39" s="3"/>
    </row>
    <row r="40" spans="1:22" x14ac:dyDescent="0.25">
      <c r="A40" s="15">
        <f t="shared" si="3"/>
        <v>1</v>
      </c>
      <c r="B40" s="18" t="s">
        <v>43</v>
      </c>
      <c r="C40" s="18">
        <v>0</v>
      </c>
      <c r="D40" s="18">
        <v>0</v>
      </c>
      <c r="E40" s="18">
        <v>1</v>
      </c>
      <c r="F40" s="18">
        <f t="shared" si="4"/>
        <v>0</v>
      </c>
      <c r="G40" s="18"/>
      <c r="H40" s="19" t="s">
        <v>44</v>
      </c>
      <c r="I40" s="18"/>
      <c r="J40" s="18"/>
      <c r="K40" s="18"/>
      <c r="L40" s="19"/>
      <c r="M40" s="19">
        <f>-1</f>
        <v>-1</v>
      </c>
      <c r="O40" s="4"/>
      <c r="P40" s="4"/>
      <c r="Q40" s="3"/>
      <c r="R40" s="3"/>
      <c r="S40" s="3"/>
      <c r="T40" s="3"/>
      <c r="U40" s="3"/>
      <c r="V40" s="3"/>
    </row>
    <row r="41" spans="1:22" x14ac:dyDescent="0.25">
      <c r="A41" s="15">
        <f t="shared" si="3"/>
        <v>1</v>
      </c>
      <c r="B41" s="18" t="s">
        <v>76</v>
      </c>
      <c r="C41" s="18">
        <v>0</v>
      </c>
      <c r="D41" s="18">
        <v>1</v>
      </c>
      <c r="E41" s="18"/>
      <c r="F41" s="18">
        <f t="shared" si="4"/>
        <v>-1</v>
      </c>
      <c r="G41" s="18"/>
      <c r="H41" s="19" t="s">
        <v>25</v>
      </c>
      <c r="I41" s="18">
        <v>0</v>
      </c>
      <c r="J41" s="18">
        <v>1</v>
      </c>
      <c r="K41" s="18"/>
      <c r="L41" s="19">
        <f>0</f>
        <v>0</v>
      </c>
      <c r="M41" s="19">
        <f>0</f>
        <v>0</v>
      </c>
      <c r="O41" s="4">
        <f>76</f>
        <v>76</v>
      </c>
      <c r="P41" s="4">
        <f>78</f>
        <v>78</v>
      </c>
      <c r="Q41" s="3">
        <f>1</f>
        <v>1</v>
      </c>
      <c r="R41" s="3"/>
      <c r="S41" s="3">
        <f>1</f>
        <v>1</v>
      </c>
      <c r="T41" s="3"/>
      <c r="U41" s="3">
        <f>1.5</f>
        <v>1.5</v>
      </c>
      <c r="V41" s="3">
        <f>1</f>
        <v>1</v>
      </c>
    </row>
    <row r="42" spans="1:22" x14ac:dyDescent="0.25">
      <c r="A42" s="15">
        <f>C42+D42+E42</f>
        <v>1</v>
      </c>
      <c r="B42" s="18" t="s">
        <v>54</v>
      </c>
      <c r="C42" s="18">
        <v>0</v>
      </c>
      <c r="D42" s="18">
        <v>1</v>
      </c>
      <c r="E42" s="18"/>
      <c r="F42" s="18">
        <f>C42-D42</f>
        <v>-1</v>
      </c>
      <c r="G42" s="18"/>
      <c r="H42" s="19" t="s">
        <v>65</v>
      </c>
      <c r="I42" s="18">
        <v>0</v>
      </c>
      <c r="J42" s="18">
        <v>1</v>
      </c>
      <c r="K42" s="18"/>
      <c r="L42" s="18">
        <f>-1</f>
        <v>-1</v>
      </c>
      <c r="M42" s="18">
        <f>-1</f>
        <v>-1</v>
      </c>
      <c r="O42" s="4">
        <f>88</f>
        <v>88</v>
      </c>
      <c r="P42" s="4">
        <f>79</f>
        <v>79</v>
      </c>
      <c r="Q42" s="3">
        <f>1</f>
        <v>1</v>
      </c>
      <c r="R42" s="3"/>
      <c r="S42" s="3">
        <f>1</f>
        <v>1</v>
      </c>
      <c r="T42" s="3"/>
      <c r="U42" s="3">
        <f>5</f>
        <v>5</v>
      </c>
      <c r="V42" s="3">
        <f>7</f>
        <v>7</v>
      </c>
    </row>
    <row r="43" spans="1:22" x14ac:dyDescent="0.25">
      <c r="A43" s="15">
        <f t="shared" si="3"/>
        <v>1</v>
      </c>
      <c r="B43" s="18" t="s">
        <v>45</v>
      </c>
      <c r="C43" s="18">
        <v>0</v>
      </c>
      <c r="D43" s="18">
        <v>1</v>
      </c>
      <c r="E43" s="18"/>
      <c r="F43" s="18">
        <f t="shared" si="4"/>
        <v>-1</v>
      </c>
      <c r="G43" s="18"/>
      <c r="H43" s="19" t="s">
        <v>25</v>
      </c>
      <c r="I43" s="18"/>
      <c r="J43" s="18"/>
      <c r="K43" s="18"/>
      <c r="L43" s="19"/>
      <c r="M43" s="19">
        <f t="shared" ref="M43:M44" si="5">-2</f>
        <v>-2</v>
      </c>
      <c r="O43" s="4"/>
      <c r="P43" s="4"/>
      <c r="Q43" s="3"/>
      <c r="R43" s="3"/>
      <c r="S43" s="3"/>
      <c r="T43" s="3"/>
      <c r="U43" s="3"/>
      <c r="V43" s="3"/>
    </row>
    <row r="44" spans="1:22" x14ac:dyDescent="0.25">
      <c r="A44" s="15">
        <f t="shared" si="3"/>
        <v>1</v>
      </c>
      <c r="B44" s="18" t="s">
        <v>46</v>
      </c>
      <c r="C44" s="18">
        <v>0</v>
      </c>
      <c r="D44" s="18">
        <v>1</v>
      </c>
      <c r="E44" s="18"/>
      <c r="F44" s="18">
        <f t="shared" si="4"/>
        <v>-1</v>
      </c>
      <c r="G44" s="18"/>
      <c r="H44" s="19" t="s">
        <v>47</v>
      </c>
      <c r="I44" s="18"/>
      <c r="J44" s="18"/>
      <c r="K44" s="18"/>
      <c r="L44" s="18"/>
      <c r="M44" s="18">
        <f t="shared" si="5"/>
        <v>-2</v>
      </c>
      <c r="O44" s="4"/>
      <c r="P44" s="4"/>
      <c r="Q44" s="3"/>
      <c r="R44" s="3"/>
      <c r="S44" s="3"/>
      <c r="T44" s="3"/>
      <c r="U44" s="3"/>
      <c r="V44" s="3"/>
    </row>
    <row r="45" spans="1:22" x14ac:dyDescent="0.25">
      <c r="A45" s="15">
        <f>C45+D45+E45</f>
        <v>1</v>
      </c>
      <c r="B45" s="18" t="s">
        <v>51</v>
      </c>
      <c r="C45" s="18">
        <v>0</v>
      </c>
      <c r="D45" s="18">
        <v>1</v>
      </c>
      <c r="E45" s="18"/>
      <c r="F45" s="18">
        <f>C45-D45</f>
        <v>-1</v>
      </c>
      <c r="G45" s="18"/>
      <c r="H45" s="19" t="s">
        <v>33</v>
      </c>
      <c r="I45" s="18">
        <v>0</v>
      </c>
      <c r="J45" s="18">
        <v>1</v>
      </c>
      <c r="K45" s="18"/>
      <c r="L45" s="19">
        <f>-2</f>
        <v>-2</v>
      </c>
      <c r="M45" s="18">
        <f>-2</f>
        <v>-2</v>
      </c>
      <c r="O45" s="4">
        <f>79</f>
        <v>79</v>
      </c>
      <c r="P45" s="4">
        <f>75</f>
        <v>75</v>
      </c>
      <c r="Q45" s="3">
        <f>1</f>
        <v>1</v>
      </c>
      <c r="R45" s="3"/>
      <c r="S45" s="3">
        <f>2</f>
        <v>2</v>
      </c>
      <c r="T45" s="3"/>
      <c r="U45" s="3">
        <f>-1.5</f>
        <v>-1.5</v>
      </c>
      <c r="V45" s="3">
        <f>2</f>
        <v>2</v>
      </c>
    </row>
    <row r="46" spans="1:22" x14ac:dyDescent="0.25">
      <c r="A46" s="15">
        <f t="shared" si="3"/>
        <v>0</v>
      </c>
      <c r="B46" s="18" t="s">
        <v>49</v>
      </c>
      <c r="C46" s="18"/>
      <c r="D46" s="18"/>
      <c r="E46" s="18"/>
      <c r="F46" s="18">
        <f t="shared" si="4"/>
        <v>0</v>
      </c>
      <c r="G46" s="18"/>
      <c r="H46" s="19" t="s">
        <v>50</v>
      </c>
      <c r="I46" s="18"/>
      <c r="J46" s="18"/>
      <c r="K46" s="18"/>
      <c r="L46" s="18"/>
      <c r="M46" s="18"/>
      <c r="O46" s="4"/>
      <c r="P46" s="4"/>
      <c r="Q46" s="3"/>
      <c r="R46" s="3"/>
      <c r="S46" s="3"/>
      <c r="T46" s="3"/>
      <c r="U46" s="3"/>
      <c r="V46" s="3"/>
    </row>
    <row r="47" spans="1:22" x14ac:dyDescent="0.25">
      <c r="A47" s="15">
        <f t="shared" si="3"/>
        <v>0</v>
      </c>
      <c r="B47" s="18" t="s">
        <v>52</v>
      </c>
      <c r="C47" s="18"/>
      <c r="D47" s="18"/>
      <c r="E47" s="18"/>
      <c r="F47" s="18">
        <f t="shared" si="4"/>
        <v>0</v>
      </c>
      <c r="G47" s="18"/>
      <c r="H47" s="19" t="s">
        <v>23</v>
      </c>
      <c r="I47" s="18"/>
      <c r="J47" s="18"/>
      <c r="K47" s="18"/>
      <c r="L47" s="18"/>
      <c r="M47" s="18"/>
      <c r="O47" s="4"/>
      <c r="P47" s="4"/>
      <c r="Q47" s="3"/>
      <c r="R47" s="3"/>
      <c r="S47" s="3"/>
      <c r="T47" s="3"/>
      <c r="U47" s="3"/>
      <c r="V47" s="3"/>
    </row>
    <row r="48" spans="1:22" x14ac:dyDescent="0.25">
      <c r="A48" s="15">
        <f t="shared" si="3"/>
        <v>0</v>
      </c>
      <c r="B48" s="18" t="s">
        <v>53</v>
      </c>
      <c r="C48" s="18"/>
      <c r="D48" s="18"/>
      <c r="E48" s="16"/>
      <c r="F48" s="18">
        <f t="shared" si="4"/>
        <v>0</v>
      </c>
      <c r="G48" s="18"/>
      <c r="H48" s="19" t="s">
        <v>25</v>
      </c>
      <c r="I48" s="18"/>
      <c r="J48" s="18"/>
      <c r="K48" s="18"/>
      <c r="L48" s="18"/>
      <c r="M48" s="18"/>
      <c r="O48" s="4"/>
      <c r="P48" s="4"/>
      <c r="Q48" s="3"/>
      <c r="R48" s="3"/>
      <c r="S48" s="3"/>
      <c r="T48" s="3"/>
      <c r="U48" s="3"/>
      <c r="V48" s="3"/>
    </row>
    <row r="49" spans="1:24" ht="15.75" thickBot="1" x14ac:dyDescent="0.3">
      <c r="A49" s="15">
        <f t="shared" si="3"/>
        <v>0</v>
      </c>
      <c r="B49" s="18" t="s">
        <v>55</v>
      </c>
      <c r="C49" s="18"/>
      <c r="D49" s="18"/>
      <c r="E49" s="18"/>
      <c r="F49" s="18">
        <f t="shared" si="4"/>
        <v>0</v>
      </c>
      <c r="G49" s="18"/>
      <c r="H49" s="18" t="s">
        <v>50</v>
      </c>
      <c r="I49" s="18"/>
      <c r="J49" s="18"/>
      <c r="K49" s="18"/>
      <c r="L49" s="18"/>
      <c r="M49" s="18"/>
      <c r="O49" s="4"/>
      <c r="P49" s="4"/>
      <c r="Q49" s="3"/>
      <c r="R49" s="3"/>
      <c r="S49" s="3"/>
      <c r="T49" s="3"/>
      <c r="U49" s="3"/>
      <c r="V49" s="3"/>
    </row>
    <row r="50" spans="1:24" x14ac:dyDescent="0.25">
      <c r="A50" s="20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O50" s="4"/>
      <c r="P50" s="4"/>
      <c r="Q50" s="3"/>
      <c r="R50" s="3"/>
      <c r="S50" s="3"/>
      <c r="T50" s="3"/>
      <c r="U50" s="3"/>
      <c r="V50" s="3"/>
      <c r="W50" s="21" t="s">
        <v>56</v>
      </c>
    </row>
    <row r="51" spans="1:24" x14ac:dyDescent="0.25">
      <c r="W51" s="22" t="s">
        <v>57</v>
      </c>
    </row>
    <row r="52" spans="1:24" ht="15.75" thickBot="1" x14ac:dyDescent="0.3">
      <c r="W52" s="23" t="s">
        <v>58</v>
      </c>
    </row>
    <row r="53" spans="1:24" x14ac:dyDescent="0.25">
      <c r="W53" s="21" t="s">
        <v>59</v>
      </c>
      <c r="X53" s="21" t="s">
        <v>60</v>
      </c>
    </row>
    <row r="54" spans="1:24" x14ac:dyDescent="0.25">
      <c r="W54" s="24" t="s">
        <v>61</v>
      </c>
      <c r="X54" s="24" t="s">
        <v>62</v>
      </c>
    </row>
    <row r="55" spans="1:24" ht="15.75" thickBot="1" x14ac:dyDescent="0.3">
      <c r="W55" s="23" t="s">
        <v>63</v>
      </c>
      <c r="X55" s="23" t="s">
        <v>64</v>
      </c>
    </row>
    <row r="57" spans="1:24" x14ac:dyDescent="0.25">
      <c r="C57" s="25">
        <f>SUM(C3:C55)</f>
        <v>50</v>
      </c>
      <c r="D57" s="25">
        <f>SUM(D3:D55)</f>
        <v>50</v>
      </c>
      <c r="E57" s="25">
        <f>SUM(E3:E55)</f>
        <v>4</v>
      </c>
      <c r="F57" s="25">
        <f>SUM(F3:F55)</f>
        <v>0</v>
      </c>
      <c r="G57" s="25"/>
      <c r="H57" s="25"/>
      <c r="I57" s="25">
        <f>SUM(I3:I55)</f>
        <v>24</v>
      </c>
      <c r="J57" s="25">
        <f>SUM(J3:J55)</f>
        <v>24</v>
      </c>
      <c r="K57" s="25"/>
      <c r="L57" s="25">
        <f>SUM(L3:L55)</f>
        <v>0</v>
      </c>
      <c r="M57" s="25">
        <f>SUM(M3:M55)</f>
        <v>0</v>
      </c>
      <c r="O57" s="26"/>
      <c r="P57" s="26"/>
      <c r="Q57" s="25">
        <f t="shared" ref="Q57:V57" si="6">SUM(Q3:Q55)</f>
        <v>61</v>
      </c>
      <c r="R57" s="25">
        <f t="shared" si="6"/>
        <v>8</v>
      </c>
      <c r="S57" s="25">
        <f t="shared" si="6"/>
        <v>24</v>
      </c>
      <c r="T57" s="25">
        <f t="shared" si="6"/>
        <v>0</v>
      </c>
      <c r="U57" s="25">
        <f t="shared" si="6"/>
        <v>0</v>
      </c>
      <c r="V57" s="25">
        <f t="shared" si="6"/>
        <v>88</v>
      </c>
    </row>
    <row r="58" spans="1:24" x14ac:dyDescent="0.25">
      <c r="O58" s="26"/>
      <c r="P58" s="26"/>
    </row>
    <row r="59" spans="1:24" x14ac:dyDescent="0.25">
      <c r="A59" s="1" t="s">
        <v>68</v>
      </c>
      <c r="B59" s="12" t="s">
        <v>69</v>
      </c>
      <c r="O59" s="26"/>
      <c r="P59" s="26"/>
    </row>
    <row r="60" spans="1:24" x14ac:dyDescent="0.25">
      <c r="A60" s="1" t="s">
        <v>70</v>
      </c>
      <c r="B60" s="27" t="s">
        <v>71</v>
      </c>
      <c r="O60" s="26"/>
      <c r="P60" s="26"/>
    </row>
    <row r="61" spans="1:24" x14ac:dyDescent="0.25">
      <c r="A61" s="1" t="s">
        <v>70</v>
      </c>
      <c r="B61" s="27" t="s">
        <v>80</v>
      </c>
      <c r="O61" s="26"/>
      <c r="P61" s="26"/>
    </row>
    <row r="62" spans="1:24" x14ac:dyDescent="0.25">
      <c r="A62" s="1" t="s">
        <v>74</v>
      </c>
      <c r="B62" s="27" t="s">
        <v>75</v>
      </c>
      <c r="O62" s="26"/>
      <c r="P62" s="26"/>
    </row>
    <row r="63" spans="1:24" x14ac:dyDescent="0.25">
      <c r="A63" s="1" t="s">
        <v>77</v>
      </c>
      <c r="B63" s="27" t="s">
        <v>78</v>
      </c>
      <c r="O63" s="26"/>
      <c r="P63" s="26"/>
    </row>
    <row r="64" spans="1:24" x14ac:dyDescent="0.25">
      <c r="A64" s="1" t="s">
        <v>89</v>
      </c>
      <c r="B64" s="27" t="s">
        <v>90</v>
      </c>
      <c r="O64" s="26"/>
      <c r="P64" s="26"/>
    </row>
    <row r="65" spans="2:21" x14ac:dyDescent="0.25">
      <c r="B65" s="27"/>
      <c r="O65" s="26"/>
      <c r="P65" s="26"/>
    </row>
    <row r="66" spans="2:21" x14ac:dyDescent="0.25">
      <c r="B66" s="27"/>
      <c r="O66" s="26"/>
      <c r="P66" s="26"/>
    </row>
    <row r="67" spans="2:21" x14ac:dyDescent="0.25">
      <c r="B67" s="27"/>
      <c r="O67" s="28"/>
      <c r="P67" s="28"/>
    </row>
    <row r="68" spans="2:21" x14ac:dyDescent="0.25">
      <c r="B68" s="27"/>
      <c r="O68" s="28"/>
      <c r="P68" s="28"/>
    </row>
    <row r="69" spans="2:21" x14ac:dyDescent="0.25">
      <c r="B69" s="27"/>
      <c r="O69" s="26"/>
      <c r="P69" s="26"/>
    </row>
    <row r="70" spans="2:21" x14ac:dyDescent="0.25">
      <c r="B70" s="27"/>
      <c r="O70" s="26"/>
      <c r="P70" s="26"/>
    </row>
    <row r="71" spans="2:21" x14ac:dyDescent="0.25">
      <c r="B71" s="27"/>
      <c r="O71" s="26"/>
      <c r="P71" s="26"/>
    </row>
    <row r="72" spans="2:21" x14ac:dyDescent="0.25">
      <c r="B72" s="27"/>
      <c r="O72" s="26"/>
      <c r="P72" s="26"/>
    </row>
    <row r="73" spans="2:21" x14ac:dyDescent="0.25">
      <c r="B73" s="27"/>
      <c r="O73" s="26"/>
      <c r="P73" s="26"/>
    </row>
    <row r="74" spans="2:21" x14ac:dyDescent="0.25">
      <c r="B74" s="27"/>
      <c r="O74" s="26"/>
      <c r="P74" s="26"/>
    </row>
    <row r="75" spans="2:21" x14ac:dyDescent="0.25">
      <c r="B75" s="27"/>
      <c r="O75" s="26"/>
      <c r="P75" s="26"/>
    </row>
    <row r="76" spans="2:21" x14ac:dyDescent="0.25">
      <c r="B76" s="27"/>
      <c r="O76" s="28"/>
      <c r="P76" s="29"/>
    </row>
    <row r="77" spans="2:21" x14ac:dyDescent="0.25">
      <c r="B77" s="27"/>
      <c r="O77" s="28"/>
      <c r="P77" s="28"/>
    </row>
    <row r="78" spans="2:21" x14ac:dyDescent="0.25">
      <c r="B78" s="27"/>
      <c r="Q78" s="25"/>
      <c r="R78" s="25"/>
      <c r="S78" s="25"/>
      <c r="T78" s="25"/>
      <c r="U78" s="25"/>
    </row>
    <row r="79" spans="2:21" x14ac:dyDescent="0.25">
      <c r="B79" s="27"/>
    </row>
    <row r="80" spans="2:21" x14ac:dyDescent="0.25">
      <c r="B80" s="27"/>
    </row>
    <row r="81" spans="2:2" x14ac:dyDescent="0.25">
      <c r="B81" s="27"/>
    </row>
    <row r="82" spans="2:2" ht="16.5" customHeight="1" x14ac:dyDescent="0.25">
      <c r="B82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Standings  </vt:lpstr>
    </vt:vector>
  </TitlesOfParts>
  <Company>BC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johough</dc:creator>
  <cp:lastModifiedBy>johough</cp:lastModifiedBy>
  <dcterms:created xsi:type="dcterms:W3CDTF">2018-02-05T14:31:28Z</dcterms:created>
  <dcterms:modified xsi:type="dcterms:W3CDTF">2018-03-28T20:06:05Z</dcterms:modified>
</cp:coreProperties>
</file>